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STARI_P\z_OBJEKTI\A_AArazpis\"/>
    </mc:Choice>
  </mc:AlternateContent>
  <bookViews>
    <workbookView xWindow="-15" yWindow="-15" windowWidth="14400" windowHeight="14190" tabRatio="926" activeTab="2"/>
  </bookViews>
  <sheets>
    <sheet name="Obrazec" sheetId="72" r:id="rId1"/>
    <sheet name="Rekapitulacija_VO_KUHLJEVA" sheetId="42" r:id="rId2"/>
    <sheet name="Vrocevod_T-1902_GD" sheetId="1" r:id="rId3"/>
    <sheet name="Vrocevod_T-1903_GD" sheetId="52" r:id="rId4"/>
    <sheet name="Vrocevod_T-1904_GD" sheetId="50" r:id="rId5"/>
    <sheet name="Vrocevod_T-1906_GD" sheetId="56" r:id="rId6"/>
    <sheet name="Vrocevod_T-1912_GD" sheetId="51" r:id="rId7"/>
    <sheet name="Vrocevod_T-1924 ( P1627 )_GD" sheetId="54" r:id="rId8"/>
    <sheet name="Vrocevod_T-1925 ( P1375 )_GD" sheetId="49" r:id="rId9"/>
    <sheet name="Vroc-priklj_P-2891_GD" sheetId="57" r:id="rId10"/>
    <sheet name="Vroc-priklj_P-1487_GD" sheetId="47" r:id="rId11"/>
    <sheet name="JA 370" sheetId="59" r:id="rId12"/>
    <sheet name="Kineta (5)" sheetId="60" r:id="rId13"/>
    <sheet name="JA 371" sheetId="61" r:id="rId14"/>
    <sheet name="Kineta 4" sheetId="62" r:id="rId15"/>
    <sheet name="JA 372" sheetId="63" r:id="rId16"/>
    <sheet name="Kineta 5" sheetId="64" r:id="rId17"/>
    <sheet name="JA 373" sheetId="65" r:id="rId18"/>
    <sheet name="Kineta 4 (2)" sheetId="66" r:id="rId19"/>
    <sheet name="JA točka 7" sheetId="67" r:id="rId20"/>
    <sheet name="JA 375" sheetId="68" r:id="rId21"/>
    <sheet name="Kineta 4 (3)" sheetId="69" r:id="rId22"/>
    <sheet name="Vrocevod_T-1902_GD_SK" sheetId="71" r:id="rId23"/>
  </sheets>
  <externalReferences>
    <externalReference r:id="rId24"/>
    <externalReference r:id="rId25"/>
    <externalReference r:id="rId26"/>
  </externalReferences>
  <definedNames>
    <definedName name="_A65636">#REF!</definedName>
    <definedName name="_C99392">#REF!</definedName>
    <definedName name="_xlnm._FilterDatabase" localSheetId="2" hidden="1">'Vrocevod_T-1902_GD'!$A$6:$F$6</definedName>
    <definedName name="_xlnm._FilterDatabase" localSheetId="22" hidden="1">'Vrocevod_T-1902_GD_SK'!#REF!</definedName>
    <definedName name="_xlnm._FilterDatabase" localSheetId="3" hidden="1">'Vrocevod_T-1903_GD'!$A$6:$F$6</definedName>
    <definedName name="_xlnm._FilterDatabase" localSheetId="4" hidden="1">'Vrocevod_T-1904_GD'!$A$6:$F$6</definedName>
    <definedName name="_xlnm._FilterDatabase" localSheetId="5" hidden="1">'Vrocevod_T-1906_GD'!$A$6:$F$6</definedName>
    <definedName name="_xlnm._FilterDatabase" localSheetId="6" hidden="1">'Vrocevod_T-1912_GD'!$A$6:$F$6</definedName>
    <definedName name="_xlnm._FilterDatabase" localSheetId="7" hidden="1">'Vrocevod_T-1924 ( P1627 )_GD'!$A$6:$F$6</definedName>
    <definedName name="_xlnm._FilterDatabase" localSheetId="8" hidden="1">'Vrocevod_T-1925 ( P1375 )_GD'!$A$6:$F$6</definedName>
    <definedName name="_xlnm._FilterDatabase" localSheetId="10" hidden="1">'Vroc-priklj_P-1487_GD'!$A$6:$F$6</definedName>
    <definedName name="_xlnm._FilterDatabase" localSheetId="9" hidden="1">'Vroc-priklj_P-2891_GD'!$A$6:$F$6</definedName>
    <definedName name="DobMont">[1]OSNOVA!$B$16</definedName>
    <definedName name="FaktStro">[2]osnova!$B$14</definedName>
    <definedName name="investicija" localSheetId="0">#REF!</definedName>
    <definedName name="investicija" localSheetId="1">Rekapitulacija_VO_KUHLJEVA!#REF!</definedName>
    <definedName name="investicija" localSheetId="3">#REF!</definedName>
    <definedName name="investicija" localSheetId="4">#REF!</definedName>
    <definedName name="investicija" localSheetId="5">#REF!</definedName>
    <definedName name="investicija" localSheetId="6">#REF!</definedName>
    <definedName name="investicija" localSheetId="7">#REF!</definedName>
    <definedName name="investicija" localSheetId="8">#REF!</definedName>
    <definedName name="investicija" localSheetId="10">#REF!</definedName>
    <definedName name="investicija" localSheetId="9">#REF!</definedName>
    <definedName name="investicija">#REF!</definedName>
    <definedName name="investicija_1">#REF!</definedName>
    <definedName name="JEKLO_SD" localSheetId="0">#REF!</definedName>
    <definedName name="JEKLO_SD">#REF!</definedName>
    <definedName name="_xlnm.Print_Area" localSheetId="11">'JA 370'!$A$1:$F$158</definedName>
    <definedName name="_xlnm.Print_Area" localSheetId="13">'JA 371'!$A$1:$F$142</definedName>
    <definedName name="_xlnm.Print_Area" localSheetId="15">'JA 372'!$A$1:$F$142</definedName>
    <definedName name="_xlnm.Print_Area" localSheetId="17">'JA 373'!$A$1:$F$137</definedName>
    <definedName name="_xlnm.Print_Area" localSheetId="20">'JA 375'!$A$1:$F$142</definedName>
    <definedName name="_xlnm.Print_Area" localSheetId="19">'JA točka 7'!$A$1:$F$241</definedName>
    <definedName name="_xlnm.Print_Area" localSheetId="12">'Kineta (5)'!$A$1:$F$30</definedName>
    <definedName name="_xlnm.Print_Area" localSheetId="14">'Kineta 4'!$A$1:$F$31</definedName>
    <definedName name="_xlnm.Print_Area" localSheetId="18">'Kineta 4 (2)'!$A$1:$F$30</definedName>
    <definedName name="_xlnm.Print_Area" localSheetId="21">'Kineta 4 (3)'!$A$1:$F$30</definedName>
    <definedName name="_xlnm.Print_Area" localSheetId="16">'Kineta 5'!$A$1:$F$30</definedName>
    <definedName name="_xlnm.Print_Area" localSheetId="0">Obrazec!$A$1:$F$11</definedName>
    <definedName name="_xlnm.Print_Area" localSheetId="1">Rekapitulacija_VO_KUHLJEVA!$A$1:$G$61</definedName>
    <definedName name="_xlnm.Print_Area" localSheetId="2">'Vrocevod_T-1902_GD'!$A$1:$F$364</definedName>
    <definedName name="_xlnm.Print_Area" localSheetId="22">'Vrocevod_T-1902_GD_SK'!$A$1:$F$104</definedName>
    <definedName name="_xlnm.Print_Area" localSheetId="3">'Vrocevod_T-1903_GD'!$A$1:$F$216</definedName>
    <definedName name="_xlnm.Print_Area" localSheetId="4">'Vrocevod_T-1904_GD'!$A$1:$F$232</definedName>
    <definedName name="_xlnm.Print_Area" localSheetId="5">'Vrocevod_T-1906_GD'!$A$1:$F$227</definedName>
    <definedName name="_xlnm.Print_Area" localSheetId="6">'Vrocevod_T-1912_GD'!$A$1:$F$246</definedName>
    <definedName name="_xlnm.Print_Area" localSheetId="7">'Vrocevod_T-1924 ( P1627 )_GD'!$A$1:$F$200</definedName>
    <definedName name="_xlnm.Print_Area" localSheetId="8">'Vrocevod_T-1925 ( P1375 )_GD'!$A$1:$F$196</definedName>
    <definedName name="_xlnm.Print_Area" localSheetId="10">'Vroc-priklj_P-1487_GD'!$A$1:$F$240</definedName>
    <definedName name="_xlnm.Print_Area" localSheetId="9">'Vroc-priklj_P-2891_GD'!$A$1:$F$153</definedName>
    <definedName name="REK_gr_dela">'[3]8. 110 kV DV'!$F$111</definedName>
    <definedName name="REK_jekl_dela">'[3]8. 110 kV DV'!$F$127</definedName>
    <definedName name="REK_jekl_mont">'[3]8. 110 kV DV'!$F$151</definedName>
    <definedName name="_xlnm.Print_Titles" localSheetId="11">'JA 370'!$5:$6</definedName>
    <definedName name="_xlnm.Print_Titles" localSheetId="13">'JA 371'!$5:$6</definedName>
    <definedName name="_xlnm.Print_Titles" localSheetId="15">'JA 372'!$5:$5</definedName>
    <definedName name="_xlnm.Print_Titles" localSheetId="17">'JA 373'!$5:$5</definedName>
    <definedName name="_xlnm.Print_Titles" localSheetId="20">'JA 375'!$5:$5</definedName>
    <definedName name="_xlnm.Print_Titles" localSheetId="19">'JA točka 7'!$5:$5</definedName>
    <definedName name="_xlnm.Print_Titles" localSheetId="12">'Kineta (5)'!$5:$6</definedName>
    <definedName name="_xlnm.Print_Titles" localSheetId="14">'Kineta 4'!$5:$6</definedName>
    <definedName name="_xlnm.Print_Titles" localSheetId="18">'Kineta 4 (2)'!$5:$5</definedName>
    <definedName name="_xlnm.Print_Titles" localSheetId="21">'Kineta 4 (3)'!$5:$5</definedName>
    <definedName name="_xlnm.Print_Titles" localSheetId="16">'Kineta 5'!$5:$5</definedName>
    <definedName name="_xlnm.Print_Titles" localSheetId="2">'Vrocevod_T-1902_GD'!$5:$5</definedName>
    <definedName name="_xlnm.Print_Titles" localSheetId="22">'Vrocevod_T-1902_GD_SK'!$5:$5</definedName>
    <definedName name="_xlnm.Print_Titles" localSheetId="3">'Vrocevod_T-1903_GD'!$5:$5</definedName>
    <definedName name="_xlnm.Print_Titles" localSheetId="4">'Vrocevod_T-1904_GD'!$5:$5</definedName>
    <definedName name="_xlnm.Print_Titles" localSheetId="5">'Vrocevod_T-1906_GD'!$5:$5</definedName>
    <definedName name="_xlnm.Print_Titles" localSheetId="6">'Vrocevod_T-1912_GD'!$5:$5</definedName>
    <definedName name="_xlnm.Print_Titles" localSheetId="7">'Vrocevod_T-1924 ( P1627 )_GD'!$5:$5</definedName>
    <definedName name="_xlnm.Print_Titles" localSheetId="8">'Vrocevod_T-1925 ( P1375 )_GD'!$5:$5</definedName>
    <definedName name="_xlnm.Print_Titles" localSheetId="10">'Vroc-priklj_P-1487_GD'!$5:$5</definedName>
    <definedName name="_xlnm.Print_Titles" localSheetId="9">'Vroc-priklj_P-2891_GD'!$5:$5</definedName>
  </definedNames>
  <calcPr calcId="162913"/>
</workbook>
</file>

<file path=xl/calcChain.xml><?xml version="1.0" encoding="utf-8"?>
<calcChain xmlns="http://schemas.openxmlformats.org/spreadsheetml/2006/main">
  <c r="F159" i="1" l="1"/>
  <c r="F158" i="1"/>
  <c r="A155" i="1"/>
  <c r="F92" i="71" l="1"/>
  <c r="F87" i="71"/>
  <c r="F82" i="71"/>
  <c r="F74" i="71"/>
  <c r="F66" i="71"/>
  <c r="F61" i="71"/>
  <c r="F56" i="71"/>
  <c r="F51" i="71"/>
  <c r="F46" i="71"/>
  <c r="F41" i="71"/>
  <c r="F36" i="71"/>
  <c r="F31" i="71"/>
  <c r="F23" i="71"/>
  <c r="F18" i="71"/>
  <c r="A16" i="71"/>
  <c r="A34" i="71" l="1"/>
  <c r="A39" i="71"/>
  <c r="A49" i="71" s="1"/>
  <c r="A44" i="71"/>
  <c r="A21" i="71"/>
  <c r="A29" i="71"/>
  <c r="F97" i="71"/>
  <c r="F102" i="71"/>
  <c r="F104" i="71" l="1"/>
  <c r="A54" i="71"/>
  <c r="A59" i="71" s="1"/>
  <c r="G59" i="42" l="1"/>
  <c r="G61" i="42" s="1"/>
  <c r="G13" i="42" s="1"/>
  <c r="A64" i="71"/>
  <c r="A80" i="71" l="1"/>
  <c r="A72" i="71"/>
  <c r="A85" i="71" s="1"/>
  <c r="A90" i="71" l="1"/>
  <c r="A95" i="71" l="1"/>
  <c r="A100" i="71" s="1"/>
  <c r="F27" i="69" l="1"/>
  <c r="F23" i="69"/>
  <c r="F19" i="69"/>
  <c r="F15" i="69"/>
  <c r="F11" i="69"/>
  <c r="F139" i="68"/>
  <c r="F134" i="68"/>
  <c r="F129" i="68"/>
  <c r="F124" i="68"/>
  <c r="F119" i="68"/>
  <c r="F114" i="68"/>
  <c r="F109" i="68"/>
  <c r="F104" i="68"/>
  <c r="C99" i="68"/>
  <c r="F99" i="68" s="1"/>
  <c r="C94" i="68"/>
  <c r="F94" i="68" s="1"/>
  <c r="C89" i="68"/>
  <c r="F89" i="68" s="1"/>
  <c r="C84" i="68"/>
  <c r="F84" i="68" s="1"/>
  <c r="F79" i="68"/>
  <c r="C79" i="68"/>
  <c r="C74" i="68"/>
  <c r="F74" i="68" s="1"/>
  <c r="C69" i="68"/>
  <c r="F69" i="68" s="1"/>
  <c r="F64" i="68"/>
  <c r="C59" i="68"/>
  <c r="F59" i="68" s="1"/>
  <c r="C54" i="68"/>
  <c r="F54" i="68" s="1"/>
  <c r="F49" i="68"/>
  <c r="F44" i="68"/>
  <c r="F39" i="68"/>
  <c r="C34" i="68"/>
  <c r="F34" i="68" s="1"/>
  <c r="F29" i="68"/>
  <c r="C24" i="68"/>
  <c r="F24" i="68" s="1"/>
  <c r="C19" i="68"/>
  <c r="F19" i="68" s="1"/>
  <c r="F14" i="68"/>
  <c r="F239" i="67"/>
  <c r="F234" i="67"/>
  <c r="F229" i="67"/>
  <c r="F224" i="67"/>
  <c r="F219" i="67"/>
  <c r="F214" i="67"/>
  <c r="C204" i="67"/>
  <c r="F204" i="67" s="1"/>
  <c r="C199" i="67"/>
  <c r="F199" i="67" s="1"/>
  <c r="C194" i="67"/>
  <c r="F194" i="67" s="1"/>
  <c r="F189" i="67"/>
  <c r="F184" i="67"/>
  <c r="C179" i="67"/>
  <c r="F179" i="67" s="1"/>
  <c r="C174" i="67"/>
  <c r="F174" i="67" s="1"/>
  <c r="C169" i="67"/>
  <c r="F169" i="67" s="1"/>
  <c r="C164" i="67"/>
  <c r="F164" i="67" s="1"/>
  <c r="F159" i="67"/>
  <c r="F154" i="67"/>
  <c r="C144" i="67"/>
  <c r="F144" i="67" s="1"/>
  <c r="F139" i="67"/>
  <c r="C129" i="67"/>
  <c r="C134" i="67" s="1"/>
  <c r="F134" i="67" s="1"/>
  <c r="F124" i="67"/>
  <c r="F119" i="67"/>
  <c r="F114" i="67"/>
  <c r="C109" i="67"/>
  <c r="F109" i="67" s="1"/>
  <c r="C104" i="67"/>
  <c r="F104" i="67" s="1"/>
  <c r="C99" i="67"/>
  <c r="F99" i="67" s="1"/>
  <c r="C94" i="67"/>
  <c r="F94" i="67" s="1"/>
  <c r="C89" i="67"/>
  <c r="F89" i="67" s="1"/>
  <c r="C74" i="67"/>
  <c r="F74" i="67" s="1"/>
  <c r="C69" i="67"/>
  <c r="F69" i="67" s="1"/>
  <c r="C64" i="67"/>
  <c r="F64" i="67" s="1"/>
  <c r="F59" i="67"/>
  <c r="C54" i="67"/>
  <c r="C79" i="67" s="1"/>
  <c r="F79" i="67" s="1"/>
  <c r="F49" i="67"/>
  <c r="F44" i="67"/>
  <c r="C39" i="67"/>
  <c r="C149" i="67" s="1"/>
  <c r="F149" i="67" s="1"/>
  <c r="F34" i="67"/>
  <c r="F29" i="67"/>
  <c r="F24" i="67"/>
  <c r="F19" i="67"/>
  <c r="C14" i="67"/>
  <c r="C209" i="67" s="1"/>
  <c r="F209" i="67" s="1"/>
  <c r="F27" i="66"/>
  <c r="F23" i="66"/>
  <c r="F19" i="66"/>
  <c r="F15" i="66"/>
  <c r="F11" i="66"/>
  <c r="F134" i="65"/>
  <c r="F129" i="65"/>
  <c r="F124" i="65"/>
  <c r="F119" i="65"/>
  <c r="F114" i="65"/>
  <c r="F109" i="65"/>
  <c r="F104" i="65"/>
  <c r="C99" i="65"/>
  <c r="F99" i="65" s="1"/>
  <c r="C94" i="65"/>
  <c r="F94" i="65" s="1"/>
  <c r="C89" i="65"/>
  <c r="F89" i="65" s="1"/>
  <c r="C84" i="65"/>
  <c r="F84" i="65" s="1"/>
  <c r="C79" i="65"/>
  <c r="F79" i="65" s="1"/>
  <c r="C74" i="65"/>
  <c r="F74" i="65" s="1"/>
  <c r="F69" i="65"/>
  <c r="C69" i="65"/>
  <c r="F64" i="65"/>
  <c r="C59" i="65"/>
  <c r="F59" i="65" s="1"/>
  <c r="C54" i="65"/>
  <c r="F54" i="65" s="1"/>
  <c r="F49" i="65"/>
  <c r="F44" i="65"/>
  <c r="F39" i="65"/>
  <c r="C34" i="65"/>
  <c r="F34" i="65" s="1"/>
  <c r="F29" i="65"/>
  <c r="F24" i="65"/>
  <c r="C24" i="65"/>
  <c r="C19" i="65"/>
  <c r="F19" i="65" s="1"/>
  <c r="F14" i="65"/>
  <c r="F27" i="64"/>
  <c r="F23" i="64"/>
  <c r="F19" i="64"/>
  <c r="F15" i="64"/>
  <c r="F11" i="64"/>
  <c r="F139" i="63"/>
  <c r="F134" i="63"/>
  <c r="F129" i="63"/>
  <c r="F124" i="63"/>
  <c r="F119" i="63"/>
  <c r="F114" i="63"/>
  <c r="F109" i="63"/>
  <c r="F104" i="63"/>
  <c r="C99" i="63"/>
  <c r="F99" i="63" s="1"/>
  <c r="C94" i="63"/>
  <c r="F94" i="63" s="1"/>
  <c r="C89" i="63"/>
  <c r="F89" i="63" s="1"/>
  <c r="C84" i="63"/>
  <c r="F84" i="63" s="1"/>
  <c r="C79" i="63"/>
  <c r="F79" i="63" s="1"/>
  <c r="C74" i="63"/>
  <c r="F74" i="63" s="1"/>
  <c r="F69" i="63"/>
  <c r="C69" i="63"/>
  <c r="F64" i="63"/>
  <c r="C59" i="63"/>
  <c r="F59" i="63" s="1"/>
  <c r="C54" i="63"/>
  <c r="F54" i="63" s="1"/>
  <c r="F49" i="63"/>
  <c r="F44" i="63"/>
  <c r="F39" i="63"/>
  <c r="C34" i="63"/>
  <c r="F34" i="63" s="1"/>
  <c r="F29" i="63"/>
  <c r="C24" i="63"/>
  <c r="F24" i="63" s="1"/>
  <c r="F19" i="63"/>
  <c r="C19" i="63"/>
  <c r="F14" i="63"/>
  <c r="F27" i="62"/>
  <c r="F23" i="62"/>
  <c r="F19" i="62"/>
  <c r="F15" i="62"/>
  <c r="F11" i="62"/>
  <c r="F139" i="61"/>
  <c r="F134" i="61"/>
  <c r="F129" i="61"/>
  <c r="F124" i="61"/>
  <c r="F119" i="61"/>
  <c r="F114" i="61"/>
  <c r="F109" i="61"/>
  <c r="F104" i="61"/>
  <c r="C99" i="61"/>
  <c r="F99" i="61" s="1"/>
  <c r="C94" i="61"/>
  <c r="F94" i="61" s="1"/>
  <c r="C89" i="61"/>
  <c r="F89" i="61" s="1"/>
  <c r="C84" i="61"/>
  <c r="F84" i="61" s="1"/>
  <c r="C79" i="61"/>
  <c r="F79" i="61" s="1"/>
  <c r="F74" i="61"/>
  <c r="C74" i="61"/>
  <c r="C69" i="61"/>
  <c r="F69" i="61" s="1"/>
  <c r="F64" i="61"/>
  <c r="C59" i="61"/>
  <c r="F59" i="61" s="1"/>
  <c r="C54" i="61"/>
  <c r="F54" i="61" s="1"/>
  <c r="F49" i="61"/>
  <c r="F44" i="61"/>
  <c r="F39" i="61"/>
  <c r="C34" i="61"/>
  <c r="F34" i="61" s="1"/>
  <c r="F29" i="61"/>
  <c r="C24" i="61"/>
  <c r="F24" i="61" s="1"/>
  <c r="C19" i="61"/>
  <c r="F19" i="61" s="1"/>
  <c r="F14" i="61"/>
  <c r="F27" i="60"/>
  <c r="F23" i="60"/>
  <c r="F19" i="60"/>
  <c r="F15" i="60"/>
  <c r="F11" i="60"/>
  <c r="F154" i="59"/>
  <c r="F149" i="59"/>
  <c r="F144" i="59"/>
  <c r="F139" i="59"/>
  <c r="F134" i="59"/>
  <c r="F129" i="59"/>
  <c r="F124" i="59"/>
  <c r="C119" i="59"/>
  <c r="F119" i="59" s="1"/>
  <c r="C114" i="59"/>
  <c r="F114" i="59" s="1"/>
  <c r="F109" i="59"/>
  <c r="C109" i="59"/>
  <c r="C104" i="59"/>
  <c r="F104" i="59" s="1"/>
  <c r="C99" i="59"/>
  <c r="F99" i="59" s="1"/>
  <c r="F94" i="59"/>
  <c r="C84" i="59"/>
  <c r="C89" i="59" s="1"/>
  <c r="F89" i="59" s="1"/>
  <c r="F79" i="59"/>
  <c r="F74" i="59"/>
  <c r="F69" i="59"/>
  <c r="C64" i="59"/>
  <c r="F64" i="59" s="1"/>
  <c r="C59" i="59"/>
  <c r="F59" i="59" s="1"/>
  <c r="C54" i="59"/>
  <c r="F54" i="59" s="1"/>
  <c r="C49" i="59"/>
  <c r="F49" i="59" s="1"/>
  <c r="F44" i="59"/>
  <c r="C44" i="59"/>
  <c r="F39" i="59"/>
  <c r="C39" i="59"/>
  <c r="C34" i="59"/>
  <c r="F34" i="59" s="1"/>
  <c r="C29" i="59"/>
  <c r="F29" i="59" s="1"/>
  <c r="F24" i="59"/>
  <c r="C24" i="59"/>
  <c r="C19" i="59"/>
  <c r="F19" i="59" s="1"/>
  <c r="F14" i="59"/>
  <c r="F39" i="67" l="1"/>
  <c r="F129" i="67"/>
  <c r="F30" i="60"/>
  <c r="G43" i="42" s="1"/>
  <c r="F30" i="69"/>
  <c r="G52" i="42" s="1"/>
  <c r="F14" i="67"/>
  <c r="F30" i="66"/>
  <c r="F30" i="64"/>
  <c r="F30" i="62"/>
  <c r="F141" i="63"/>
  <c r="F136" i="65"/>
  <c r="F141" i="61"/>
  <c r="F141" i="68"/>
  <c r="G51" i="42" s="1"/>
  <c r="C84" i="67"/>
  <c r="F84" i="67" s="1"/>
  <c r="F84" i="59"/>
  <c r="F156" i="59" s="1"/>
  <c r="G42" i="42" s="1"/>
  <c r="F54" i="67"/>
  <c r="F145" i="49"/>
  <c r="F154" i="54"/>
  <c r="F181" i="56"/>
  <c r="F186" i="50"/>
  <c r="F165" i="52"/>
  <c r="G49" i="42" l="1"/>
  <c r="G48" i="42"/>
  <c r="G47" i="42"/>
  <c r="G46" i="42"/>
  <c r="G45" i="42"/>
  <c r="G44" i="42"/>
  <c r="F241" i="67"/>
  <c r="F143" i="54"/>
  <c r="F138" i="54"/>
  <c r="F133" i="54"/>
  <c r="F128" i="54"/>
  <c r="F169" i="56"/>
  <c r="F164" i="56"/>
  <c r="F159" i="56"/>
  <c r="F154" i="56"/>
  <c r="F174" i="50"/>
  <c r="F169" i="50"/>
  <c r="F164" i="50"/>
  <c r="F159" i="50"/>
  <c r="F158" i="52"/>
  <c r="F153" i="52"/>
  <c r="F148" i="52"/>
  <c r="F143" i="52"/>
  <c r="F179" i="47"/>
  <c r="F174" i="47"/>
  <c r="F169" i="47"/>
  <c r="F164" i="47"/>
  <c r="F117" i="54"/>
  <c r="F158" i="51"/>
  <c r="F147" i="51"/>
  <c r="F142" i="51"/>
  <c r="F152" i="51"/>
  <c r="F143" i="56"/>
  <c r="F148" i="50"/>
  <c r="F132" i="52"/>
  <c r="G50" i="42" l="1"/>
  <c r="G54" i="42" s="1"/>
  <c r="G12" i="42" s="1"/>
  <c r="F178" i="51" l="1"/>
  <c r="F173" i="51"/>
  <c r="F168" i="51"/>
  <c r="F163" i="51"/>
  <c r="F293" i="1"/>
  <c r="F142" i="57" l="1"/>
  <c r="F137" i="57"/>
  <c r="F132" i="57"/>
  <c r="F127" i="57"/>
  <c r="F122" i="57"/>
  <c r="F117" i="57"/>
  <c r="F112" i="57"/>
  <c r="F107" i="57"/>
  <c r="F102" i="57"/>
  <c r="F97" i="57"/>
  <c r="F92" i="57"/>
  <c r="F87" i="57"/>
  <c r="F82" i="57"/>
  <c r="F77" i="57"/>
  <c r="F72" i="57"/>
  <c r="F67" i="57"/>
  <c r="F66" i="57"/>
  <c r="F61" i="57"/>
  <c r="F56" i="57"/>
  <c r="F51" i="57"/>
  <c r="F50" i="57"/>
  <c r="F44" i="57"/>
  <c r="F39" i="57"/>
  <c r="F34" i="57"/>
  <c r="F29" i="57"/>
  <c r="F24" i="57"/>
  <c r="F19" i="57"/>
  <c r="F14" i="57"/>
  <c r="A12" i="57"/>
  <c r="F313" i="1"/>
  <c r="F147" i="57" l="1"/>
  <c r="F151" i="57"/>
  <c r="F153" i="57" l="1"/>
  <c r="G33" i="42" s="1"/>
  <c r="A17" i="57" l="1"/>
  <c r="A22" i="57" s="1"/>
  <c r="A27" i="57" s="1"/>
  <c r="A32" i="57" s="1"/>
  <c r="A37" i="57" s="1"/>
  <c r="A42" i="57" s="1"/>
  <c r="A47" i="57" s="1"/>
  <c r="A54" i="57" s="1"/>
  <c r="A59" i="57" s="1"/>
  <c r="A64" i="57" s="1"/>
  <c r="A70" i="57" s="1"/>
  <c r="A75" i="57" s="1"/>
  <c r="A80" i="57" s="1"/>
  <c r="A85" i="57" s="1"/>
  <c r="A90" i="57" s="1"/>
  <c r="A95" i="57" s="1"/>
  <c r="A100" i="57" s="1"/>
  <c r="A105" i="57" s="1"/>
  <c r="A110" i="57" s="1"/>
  <c r="A115" i="57" s="1"/>
  <c r="A120" i="57" s="1"/>
  <c r="A125" i="57" s="1"/>
  <c r="A130" i="57" s="1"/>
  <c r="A135" i="57" s="1"/>
  <c r="A140" i="57" s="1"/>
  <c r="A145" i="57" s="1"/>
  <c r="A150" i="57" s="1"/>
  <c r="F184" i="47" l="1"/>
  <c r="F159" i="47"/>
  <c r="F216" i="56" l="1"/>
  <c r="F211" i="56"/>
  <c r="F206" i="56"/>
  <c r="F201" i="56"/>
  <c r="F196" i="56"/>
  <c r="F191" i="56"/>
  <c r="F186" i="56"/>
  <c r="F174" i="56"/>
  <c r="F149" i="56"/>
  <c r="F138" i="56"/>
  <c r="F133" i="56"/>
  <c r="F128" i="56"/>
  <c r="F123" i="56"/>
  <c r="F118" i="56"/>
  <c r="F113" i="56"/>
  <c r="F108" i="56"/>
  <c r="F103" i="56"/>
  <c r="F98" i="56"/>
  <c r="F93" i="56"/>
  <c r="F92" i="56"/>
  <c r="F87" i="56"/>
  <c r="F82" i="56"/>
  <c r="F77" i="56"/>
  <c r="F72" i="56"/>
  <c r="F67" i="56"/>
  <c r="F61" i="56"/>
  <c r="F60" i="56"/>
  <c r="F54" i="56"/>
  <c r="F49" i="56"/>
  <c r="F44" i="56"/>
  <c r="F39" i="56"/>
  <c r="F34" i="56"/>
  <c r="F29" i="56"/>
  <c r="F24" i="56"/>
  <c r="F19" i="56"/>
  <c r="F14" i="56"/>
  <c r="A12" i="56"/>
  <c r="F148" i="54"/>
  <c r="F123" i="54"/>
  <c r="F112" i="54"/>
  <c r="F189" i="54"/>
  <c r="F184" i="54"/>
  <c r="F179" i="54"/>
  <c r="F174" i="54"/>
  <c r="F169" i="54"/>
  <c r="F164" i="54"/>
  <c r="F159" i="54"/>
  <c r="F107" i="54"/>
  <c r="F102" i="54"/>
  <c r="F97" i="54"/>
  <c r="F92" i="54"/>
  <c r="F87" i="54"/>
  <c r="F82" i="54"/>
  <c r="F77" i="54"/>
  <c r="F72" i="54"/>
  <c r="F67" i="54"/>
  <c r="F66" i="54"/>
  <c r="F61" i="54"/>
  <c r="F56" i="54"/>
  <c r="F55" i="54"/>
  <c r="F49" i="54"/>
  <c r="F44" i="54"/>
  <c r="F39" i="54"/>
  <c r="F34" i="54"/>
  <c r="F29" i="54"/>
  <c r="F24" i="54"/>
  <c r="F19" i="54"/>
  <c r="F14" i="54"/>
  <c r="A12" i="54"/>
  <c r="F154" i="50"/>
  <c r="F143" i="50"/>
  <c r="F138" i="52"/>
  <c r="F195" i="52"/>
  <c r="F205" i="52"/>
  <c r="F200" i="52"/>
  <c r="F190" i="52"/>
  <c r="F185" i="52"/>
  <c r="F180" i="52"/>
  <c r="F175" i="52"/>
  <c r="F170" i="52"/>
  <c r="F127" i="52"/>
  <c r="F122" i="52"/>
  <c r="F117" i="52"/>
  <c r="F112" i="52"/>
  <c r="F107" i="52"/>
  <c r="F102" i="52"/>
  <c r="F97" i="52"/>
  <c r="F92" i="52"/>
  <c r="F87" i="52"/>
  <c r="F82" i="52"/>
  <c r="F81" i="52"/>
  <c r="F76" i="52"/>
  <c r="F71" i="52"/>
  <c r="F66" i="52"/>
  <c r="F61" i="52"/>
  <c r="F60" i="52"/>
  <c r="F54" i="52"/>
  <c r="F49" i="52"/>
  <c r="F44" i="52"/>
  <c r="F39" i="52"/>
  <c r="F34" i="52"/>
  <c r="F29" i="52"/>
  <c r="F24" i="52"/>
  <c r="F19" i="52"/>
  <c r="F14" i="52"/>
  <c r="A12" i="52"/>
  <c r="F44" i="1"/>
  <c r="F225" i="56" l="1"/>
  <c r="A17" i="56"/>
  <c r="F221" i="56"/>
  <c r="F194" i="54"/>
  <c r="F198" i="54"/>
  <c r="F214" i="52"/>
  <c r="F210" i="52"/>
  <c r="F59" i="1"/>
  <c r="F227" i="56" l="1"/>
  <c r="G23" i="42" s="1"/>
  <c r="A22" i="56"/>
  <c r="A27" i="56" s="1"/>
  <c r="A32" i="56" s="1"/>
  <c r="F200" i="54"/>
  <c r="G25" i="42" s="1"/>
  <c r="F216" i="52"/>
  <c r="G21" i="42" s="1"/>
  <c r="F69" i="1"/>
  <c r="A37" i="56" l="1"/>
  <c r="F24" i="1"/>
  <c r="F34" i="1"/>
  <c r="F29" i="1"/>
  <c r="F184" i="51"/>
  <c r="A42" i="56" l="1"/>
  <c r="F24" i="51"/>
  <c r="F223" i="51"/>
  <c r="F219" i="51"/>
  <c r="F214" i="51"/>
  <c r="F209" i="51"/>
  <c r="F204" i="51"/>
  <c r="F199" i="51"/>
  <c r="F194" i="51"/>
  <c r="F189" i="51"/>
  <c r="F137" i="51"/>
  <c r="F132" i="51"/>
  <c r="F127" i="51"/>
  <c r="F122" i="51"/>
  <c r="F117" i="51"/>
  <c r="F112" i="51"/>
  <c r="F107" i="51"/>
  <c r="F102" i="51"/>
  <c r="F97" i="51"/>
  <c r="F96" i="51"/>
  <c r="F91" i="51"/>
  <c r="F86" i="51"/>
  <c r="F81" i="51"/>
  <c r="F76" i="51"/>
  <c r="F75" i="51"/>
  <c r="F69" i="51"/>
  <c r="F64" i="51"/>
  <c r="F59" i="51"/>
  <c r="F54" i="51"/>
  <c r="F49" i="51"/>
  <c r="F44" i="51"/>
  <c r="F39" i="51"/>
  <c r="F34" i="51"/>
  <c r="F29" i="51"/>
  <c r="F19" i="51"/>
  <c r="F14" i="51"/>
  <c r="A12" i="51"/>
  <c r="F221" i="50"/>
  <c r="F216" i="50"/>
  <c r="F211" i="50"/>
  <c r="F206" i="50"/>
  <c r="F201" i="50"/>
  <c r="F196" i="50"/>
  <c r="F191" i="50"/>
  <c r="F179" i="50"/>
  <c r="F138" i="50"/>
  <c r="F133" i="50"/>
  <c r="F128" i="50"/>
  <c r="F123" i="50"/>
  <c r="F118" i="50"/>
  <c r="F113" i="50"/>
  <c r="F108" i="50"/>
  <c r="F103" i="50"/>
  <c r="F98" i="50"/>
  <c r="F97" i="50"/>
  <c r="F92" i="50"/>
  <c r="F87" i="50"/>
  <c r="F82" i="50"/>
  <c r="F77" i="50"/>
  <c r="F72" i="50"/>
  <c r="F66" i="50"/>
  <c r="F65" i="50"/>
  <c r="F59" i="50"/>
  <c r="F54" i="50"/>
  <c r="F49" i="50"/>
  <c r="F44" i="50"/>
  <c r="F39" i="50"/>
  <c r="F34" i="50"/>
  <c r="F29" i="50"/>
  <c r="F24" i="50"/>
  <c r="F19" i="50"/>
  <c r="F14" i="50"/>
  <c r="A12" i="50"/>
  <c r="F185" i="49"/>
  <c r="F180" i="49"/>
  <c r="F175" i="49"/>
  <c r="F170" i="49"/>
  <c r="F165" i="49"/>
  <c r="F160" i="49"/>
  <c r="F155" i="49"/>
  <c r="F150" i="49"/>
  <c r="F139" i="49"/>
  <c r="F134" i="49"/>
  <c r="F129" i="49"/>
  <c r="F124" i="49"/>
  <c r="F119" i="49"/>
  <c r="F114" i="49"/>
  <c r="F109" i="49"/>
  <c r="F104" i="49"/>
  <c r="F99" i="49"/>
  <c r="F94" i="49"/>
  <c r="F93" i="49"/>
  <c r="F88" i="49"/>
  <c r="F83" i="49"/>
  <c r="F78" i="49"/>
  <c r="F73" i="49"/>
  <c r="F68" i="49"/>
  <c r="F67" i="49"/>
  <c r="F61" i="49"/>
  <c r="F60" i="49"/>
  <c r="F54" i="49"/>
  <c r="F49" i="49"/>
  <c r="F44" i="49"/>
  <c r="F39" i="49"/>
  <c r="F34" i="49"/>
  <c r="F29" i="49"/>
  <c r="F24" i="49"/>
  <c r="F19" i="49"/>
  <c r="F14" i="49"/>
  <c r="A12" i="49"/>
  <c r="F226" i="50" l="1"/>
  <c r="F227" i="51"/>
  <c r="A47" i="56"/>
  <c r="A52" i="56" s="1"/>
  <c r="A17" i="50"/>
  <c r="A17" i="51"/>
  <c r="F233" i="51"/>
  <c r="F237" i="51"/>
  <c r="F230" i="50"/>
  <c r="F190" i="49"/>
  <c r="F194" i="49"/>
  <c r="F196" i="49" l="1"/>
  <c r="G26" i="42" s="1"/>
  <c r="A57" i="56"/>
  <c r="A64" i="56"/>
  <c r="A70" i="56" s="1"/>
  <c r="F232" i="50"/>
  <c r="G22" i="42" s="1"/>
  <c r="A75" i="56" l="1"/>
  <c r="A80" i="56" s="1"/>
  <c r="A85" i="56" s="1"/>
  <c r="A90" i="56" s="1"/>
  <c r="A96" i="56" s="1"/>
  <c r="A101" i="56" s="1"/>
  <c r="A106" i="56" s="1"/>
  <c r="A111" i="56" s="1"/>
  <c r="A116" i="56" s="1"/>
  <c r="A121" i="56" s="1"/>
  <c r="A126" i="56" s="1"/>
  <c r="A131" i="56" s="1"/>
  <c r="A22" i="51"/>
  <c r="A136" i="56" l="1"/>
  <c r="A141" i="56" s="1"/>
  <c r="A146" i="56"/>
  <c r="A17" i="54"/>
  <c r="A17" i="52"/>
  <c r="A152" i="56" l="1"/>
  <c r="A157" i="56" s="1"/>
  <c r="A162" i="56" s="1"/>
  <c r="A167" i="56" s="1"/>
  <c r="A22" i="54"/>
  <c r="A27" i="54" s="1"/>
  <c r="A32" i="54" s="1"/>
  <c r="A37" i="54" s="1"/>
  <c r="A42" i="54" s="1"/>
  <c r="A47" i="54" s="1"/>
  <c r="A52" i="54" s="1"/>
  <c r="A59" i="54" s="1"/>
  <c r="A64" i="54" s="1"/>
  <c r="A70" i="54" s="1"/>
  <c r="A75" i="54" s="1"/>
  <c r="A80" i="54" s="1"/>
  <c r="A85" i="54" s="1"/>
  <c r="A90" i="54" s="1"/>
  <c r="A95" i="54" s="1"/>
  <c r="A100" i="54" s="1"/>
  <c r="A105" i="54" s="1"/>
  <c r="A22" i="52"/>
  <c r="A27" i="52" s="1"/>
  <c r="A32" i="52" s="1"/>
  <c r="A37" i="52" s="1"/>
  <c r="A172" i="56" l="1"/>
  <c r="A110" i="54"/>
  <c r="A42" i="52"/>
  <c r="A184" i="56" l="1"/>
  <c r="A177" i="56"/>
  <c r="A47" i="52"/>
  <c r="A115" i="54"/>
  <c r="A120" i="54" s="1"/>
  <c r="A189" i="56" l="1"/>
  <c r="A194" i="56" s="1"/>
  <c r="A199" i="56" s="1"/>
  <c r="A204" i="56" s="1"/>
  <c r="A209" i="56" s="1"/>
  <c r="A214" i="56" s="1"/>
  <c r="A219" i="56" s="1"/>
  <c r="A224" i="56" s="1"/>
  <c r="A52" i="52"/>
  <c r="A126" i="54"/>
  <c r="A131" i="54" s="1"/>
  <c r="A27" i="51"/>
  <c r="A22" i="50"/>
  <c r="A57" i="52" l="1"/>
  <c r="A136" i="54"/>
  <c r="A141" i="54" s="1"/>
  <c r="A27" i="50"/>
  <c r="A32" i="50" s="1"/>
  <c r="A37" i="50" s="1"/>
  <c r="A42" i="50" s="1"/>
  <c r="A47" i="50" s="1"/>
  <c r="A52" i="50" s="1"/>
  <c r="A57" i="50" s="1"/>
  <c r="A62" i="50" s="1"/>
  <c r="A69" i="50" s="1"/>
  <c r="A75" i="50" s="1"/>
  <c r="A80" i="50" s="1"/>
  <c r="A85" i="50" s="1"/>
  <c r="A90" i="50" s="1"/>
  <c r="A95" i="50" s="1"/>
  <c r="A101" i="50" s="1"/>
  <c r="A106" i="50" s="1"/>
  <c r="A111" i="50" s="1"/>
  <c r="A116" i="50" s="1"/>
  <c r="A121" i="50" s="1"/>
  <c r="A126" i="50" s="1"/>
  <c r="A131" i="50" s="1"/>
  <c r="A136" i="50" s="1"/>
  <c r="A32" i="51"/>
  <c r="A37" i="51" s="1"/>
  <c r="A42" i="51" s="1"/>
  <c r="A47" i="51" s="1"/>
  <c r="A52" i="51" s="1"/>
  <c r="A17" i="49"/>
  <c r="A64" i="52" l="1"/>
  <c r="A146" i="54"/>
  <c r="A22" i="49"/>
  <c r="A27" i="49" s="1"/>
  <c r="A32" i="49" s="1"/>
  <c r="A37" i="49" s="1"/>
  <c r="A42" i="49" s="1"/>
  <c r="A47" i="49" s="1"/>
  <c r="A52" i="49" s="1"/>
  <c r="A57" i="49" s="1"/>
  <c r="A64" i="49" s="1"/>
  <c r="A71" i="49" s="1"/>
  <c r="A76" i="49" s="1"/>
  <c r="A81" i="49" s="1"/>
  <c r="A141" i="50"/>
  <c r="A57" i="51"/>
  <c r="A62" i="51" s="1"/>
  <c r="A67" i="51" s="1"/>
  <c r="A72" i="51" s="1"/>
  <c r="A79" i="51" s="1"/>
  <c r="A84" i="51" s="1"/>
  <c r="A89" i="51" s="1"/>
  <c r="A94" i="51" s="1"/>
  <c r="A100" i="51" s="1"/>
  <c r="A105" i="51" s="1"/>
  <c r="A110" i="51" s="1"/>
  <c r="A115" i="51" s="1"/>
  <c r="A120" i="51" s="1"/>
  <c r="A125" i="51" s="1"/>
  <c r="A130" i="51" s="1"/>
  <c r="A135" i="51" s="1"/>
  <c r="A146" i="50" l="1"/>
  <c r="A151" i="50" s="1"/>
  <c r="A157" i="50" s="1"/>
  <c r="A162" i="50" s="1"/>
  <c r="A167" i="50" s="1"/>
  <c r="A172" i="50" s="1"/>
  <c r="A157" i="54"/>
  <c r="A151" i="54"/>
  <c r="A69" i="52"/>
  <c r="A140" i="51"/>
  <c r="A145" i="51" s="1"/>
  <c r="A162" i="54" l="1"/>
  <c r="A167" i="54" s="1"/>
  <c r="A172" i="54" s="1"/>
  <c r="A177" i="54" s="1"/>
  <c r="A182" i="54" s="1"/>
  <c r="A187" i="54" s="1"/>
  <c r="A192" i="54" s="1"/>
  <c r="A197" i="54" s="1"/>
  <c r="A177" i="50"/>
  <c r="A74" i="52"/>
  <c r="A150" i="51"/>
  <c r="A86" i="49"/>
  <c r="A91" i="49" s="1"/>
  <c r="A97" i="49" s="1"/>
  <c r="A102" i="49" s="1"/>
  <c r="A107" i="49" s="1"/>
  <c r="A112" i="49" s="1"/>
  <c r="A117" i="49" s="1"/>
  <c r="A122" i="49" s="1"/>
  <c r="A127" i="49" s="1"/>
  <c r="A132" i="49" s="1"/>
  <c r="A137" i="49" s="1"/>
  <c r="F258" i="1"/>
  <c r="F252" i="1"/>
  <c r="F246" i="1"/>
  <c r="A189" i="50" l="1"/>
  <c r="A182" i="50"/>
  <c r="A142" i="49"/>
  <c r="A148" i="49" s="1"/>
  <c r="A153" i="49" s="1"/>
  <c r="A158" i="49" s="1"/>
  <c r="A163" i="49" s="1"/>
  <c r="A168" i="49" s="1"/>
  <c r="A173" i="49" s="1"/>
  <c r="A178" i="49" s="1"/>
  <c r="A183" i="49" s="1"/>
  <c r="A188" i="49" s="1"/>
  <c r="A193" i="49" s="1"/>
  <c r="A79" i="52"/>
  <c r="A155" i="51"/>
  <c r="A161" i="51" s="1"/>
  <c r="F229" i="47"/>
  <c r="F224" i="47"/>
  <c r="F219" i="47"/>
  <c r="F214" i="47"/>
  <c r="F209" i="47"/>
  <c r="F204" i="47"/>
  <c r="F199" i="47"/>
  <c r="F194" i="47"/>
  <c r="F189" i="47"/>
  <c r="F153" i="47"/>
  <c r="F148" i="47"/>
  <c r="F143" i="47"/>
  <c r="F138" i="47"/>
  <c r="F133" i="47"/>
  <c r="F128" i="47"/>
  <c r="F123" i="47"/>
  <c r="F118" i="47"/>
  <c r="F113" i="47"/>
  <c r="F108" i="47"/>
  <c r="F107" i="47"/>
  <c r="F102" i="47"/>
  <c r="F97" i="47"/>
  <c r="F92" i="47"/>
  <c r="F87" i="47"/>
  <c r="F82" i="47"/>
  <c r="F77" i="47"/>
  <c r="F71" i="47"/>
  <c r="F70" i="47"/>
  <c r="F64" i="47"/>
  <c r="F59" i="47"/>
  <c r="F54" i="47"/>
  <c r="F49" i="47"/>
  <c r="F44" i="47"/>
  <c r="F39" i="47"/>
  <c r="F34" i="47"/>
  <c r="F29" i="47"/>
  <c r="F24" i="47"/>
  <c r="F19" i="47"/>
  <c r="F14" i="47"/>
  <c r="A12" i="47"/>
  <c r="A194" i="50" l="1"/>
  <c r="A199" i="50" s="1"/>
  <c r="A204" i="50" s="1"/>
  <c r="A209" i="50" s="1"/>
  <c r="A214" i="50" s="1"/>
  <c r="A219" i="50" s="1"/>
  <c r="A224" i="50" s="1"/>
  <c r="A229" i="50" s="1"/>
  <c r="A85" i="52"/>
  <c r="A166" i="51"/>
  <c r="A171" i="51" s="1"/>
  <c r="A176" i="51" s="1"/>
  <c r="A181" i="51" s="1"/>
  <c r="A187" i="51" s="1"/>
  <c r="A192" i="51" s="1"/>
  <c r="A197" i="51" s="1"/>
  <c r="A202" i="51" s="1"/>
  <c r="A207" i="51" s="1"/>
  <c r="A212" i="51" s="1"/>
  <c r="A217" i="51" s="1"/>
  <c r="A222" i="51" s="1"/>
  <c r="A226" i="51" s="1"/>
  <c r="A231" i="51" s="1"/>
  <c r="A236" i="51" s="1"/>
  <c r="A17" i="47"/>
  <c r="F234" i="47"/>
  <c r="F238" i="47"/>
  <c r="F318" i="1"/>
  <c r="F308" i="1"/>
  <c r="F119" i="1"/>
  <c r="F114" i="1"/>
  <c r="F109" i="1"/>
  <c r="F104" i="1"/>
  <c r="F99" i="1"/>
  <c r="F94" i="1"/>
  <c r="F39" i="1"/>
  <c r="A90" i="52" l="1"/>
  <c r="A95" i="52" s="1"/>
  <c r="A100" i="52" s="1"/>
  <c r="A105" i="52" s="1"/>
  <c r="A110" i="52" s="1"/>
  <c r="A115" i="52" s="1"/>
  <c r="A120" i="52" s="1"/>
  <c r="A125" i="52" s="1"/>
  <c r="A130" i="52" s="1"/>
  <c r="A135" i="52" s="1"/>
  <c r="A141" i="52" s="1"/>
  <c r="F240" i="47"/>
  <c r="F323" i="1"/>
  <c r="F303" i="1"/>
  <c r="F298" i="1"/>
  <c r="F288" i="1"/>
  <c r="F283" i="1"/>
  <c r="F278" i="1"/>
  <c r="F273" i="1"/>
  <c r="F268" i="1"/>
  <c r="F263" i="1"/>
  <c r="F257" i="1"/>
  <c r="F251" i="1"/>
  <c r="F245" i="1"/>
  <c r="G34" i="42" l="1"/>
  <c r="G36" i="42" s="1"/>
  <c r="G11" i="42" s="1"/>
  <c r="A146" i="52"/>
  <c r="A22" i="47"/>
  <c r="A151" i="52" l="1"/>
  <c r="A156" i="52" s="1"/>
  <c r="A161" i="52" s="1"/>
  <c r="A168" i="52" s="1"/>
  <c r="A173" i="52" s="1"/>
  <c r="A178" i="52" s="1"/>
  <c r="A183" i="52" s="1"/>
  <c r="A188" i="52" s="1"/>
  <c r="A193" i="52" s="1"/>
  <c r="A198" i="52" s="1"/>
  <c r="A203" i="52" s="1"/>
  <c r="A208" i="52" s="1"/>
  <c r="A213" i="52" s="1"/>
  <c r="A12" i="1"/>
  <c r="A17" i="1" l="1"/>
  <c r="F348" i="1"/>
  <c r="F343" i="1"/>
  <c r="F338" i="1"/>
  <c r="F333" i="1"/>
  <c r="F328" i="1"/>
  <c r="F238" i="1"/>
  <c r="F233" i="1"/>
  <c r="F228" i="1"/>
  <c r="F223" i="1"/>
  <c r="F218" i="1"/>
  <c r="F213" i="1"/>
  <c r="F208" i="1"/>
  <c r="F203" i="1"/>
  <c r="F198" i="1"/>
  <c r="F193" i="1"/>
  <c r="F192" i="1"/>
  <c r="F187" i="1"/>
  <c r="F182" i="1"/>
  <c r="F177" i="1"/>
  <c r="F172" i="1"/>
  <c r="F166" i="1"/>
  <c r="F165" i="1"/>
  <c r="F152" i="1"/>
  <c r="F151" i="1"/>
  <c r="F145" i="1"/>
  <c r="F140" i="1"/>
  <c r="F135" i="1"/>
  <c r="F130" i="1"/>
  <c r="F125" i="1"/>
  <c r="F124" i="1"/>
  <c r="F89" i="1"/>
  <c r="F84" i="1"/>
  <c r="F79" i="1"/>
  <c r="F74" i="1"/>
  <c r="F64" i="1"/>
  <c r="F54" i="1"/>
  <c r="F49" i="1"/>
  <c r="F19" i="1"/>
  <c r="F14" i="1"/>
  <c r="A22" i="1" l="1"/>
  <c r="F353" i="1"/>
  <c r="F358" i="1"/>
  <c r="F362" i="1"/>
  <c r="A27" i="1" l="1"/>
  <c r="A32" i="1"/>
  <c r="A42" i="1" s="1"/>
  <c r="A37" i="1"/>
  <c r="F364" i="1"/>
  <c r="G20" i="42" s="1"/>
  <c r="A47" i="1" l="1"/>
  <c r="A27" i="47"/>
  <c r="A32" i="47" l="1"/>
  <c r="A37" i="47" s="1"/>
  <c r="A42" i="47" s="1"/>
  <c r="A47" i="47" s="1"/>
  <c r="A52" i="47" s="1"/>
  <c r="A57" i="47" s="1"/>
  <c r="A62" i="47" s="1"/>
  <c r="A67" i="47" s="1"/>
  <c r="A74" i="47" s="1"/>
  <c r="A80" i="47" s="1"/>
  <c r="A85" i="47" s="1"/>
  <c r="A90" i="47" s="1"/>
  <c r="A95" i="47" s="1"/>
  <c r="A100" i="47" s="1"/>
  <c r="A105" i="47" s="1"/>
  <c r="A111" i="47" s="1"/>
  <c r="A116" i="47" s="1"/>
  <c r="A121" i="47" s="1"/>
  <c r="A126" i="47" s="1"/>
  <c r="A131" i="47" s="1"/>
  <c r="A136" i="47" s="1"/>
  <c r="A141" i="47" s="1"/>
  <c r="A146" i="47" s="1"/>
  <c r="A151" i="47" s="1"/>
  <c r="A156" i="47" s="1"/>
  <c r="A162" i="47" s="1"/>
  <c r="A52" i="1"/>
  <c r="A57" i="1" s="1"/>
  <c r="A167" i="47" l="1"/>
  <c r="A172" i="47" s="1"/>
  <c r="A62" i="1"/>
  <c r="A67" i="1" s="1"/>
  <c r="A177" i="47" l="1"/>
  <c r="A182" i="47"/>
  <c r="A187" i="47" s="1"/>
  <c r="A192" i="47" s="1"/>
  <c r="A197" i="47" s="1"/>
  <c r="A72" i="1"/>
  <c r="A202" i="47" l="1"/>
  <c r="A207" i="47" s="1"/>
  <c r="A212" i="47" s="1"/>
  <c r="A217" i="47" s="1"/>
  <c r="A222" i="47" s="1"/>
  <c r="A227" i="47" s="1"/>
  <c r="A232" i="47" s="1"/>
  <c r="A237" i="47" s="1"/>
  <c r="A77" i="1"/>
  <c r="A82" i="1" s="1"/>
  <c r="A87" i="1" s="1"/>
  <c r="A92" i="1" l="1"/>
  <c r="A97" i="1" s="1"/>
  <c r="A102" i="1" s="1"/>
  <c r="A107" i="1" s="1"/>
  <c r="A112" i="1" s="1"/>
  <c r="A117" i="1" s="1"/>
  <c r="A122" i="1" s="1"/>
  <c r="A128" i="1" s="1"/>
  <c r="A133" i="1" s="1"/>
  <c r="A138" i="1" s="1"/>
  <c r="A143" i="1" s="1"/>
  <c r="A148" i="1" s="1"/>
  <c r="A162" i="1" s="1"/>
  <c r="A169" i="1" s="1"/>
  <c r="A175" i="1" s="1"/>
  <c r="A180" i="1" s="1"/>
  <c r="A185" i="1" s="1"/>
  <c r="A190" i="1" s="1"/>
  <c r="A196" i="1" s="1"/>
  <c r="A201" i="1" s="1"/>
  <c r="A206" i="1" l="1"/>
  <c r="A211" i="1" s="1"/>
  <c r="A216" i="1" s="1"/>
  <c r="A221" i="1" l="1"/>
  <c r="A226" i="1" s="1"/>
  <c r="A231" i="1" s="1"/>
  <c r="A236" i="1" s="1"/>
  <c r="A241" i="1" s="1"/>
  <c r="A249" i="1" l="1"/>
  <c r="A255" i="1" s="1"/>
  <c r="A261" i="1" s="1"/>
  <c r="A266" i="1" s="1"/>
  <c r="A271" i="1" s="1"/>
  <c r="A276" i="1" s="1"/>
  <c r="A281" i="1" s="1"/>
  <c r="A286" i="1" s="1"/>
  <c r="A296" i="1" l="1"/>
  <c r="A291" i="1"/>
  <c r="A301" i="1" l="1"/>
  <c r="A306" i="1" l="1"/>
  <c r="A311" i="1"/>
  <c r="F239" i="51"/>
  <c r="G24" i="42" l="1"/>
  <c r="G28" i="42" s="1"/>
  <c r="G10" i="42" s="1"/>
  <c r="G8" i="42" s="1"/>
  <c r="F4" i="72" s="1"/>
  <c r="F5" i="72" s="1"/>
  <c r="A316" i="1"/>
  <c r="A321" i="1" s="1"/>
  <c r="A326" i="1" s="1"/>
  <c r="A331" i="1" s="1"/>
  <c r="A336" i="1" s="1"/>
  <c r="A341" i="1" s="1"/>
  <c r="A346" i="1" s="1"/>
  <c r="A351" i="1" l="1"/>
  <c r="A356" i="1" s="1"/>
  <c r="A361" i="1" s="1"/>
</calcChain>
</file>

<file path=xl/sharedStrings.xml><?xml version="1.0" encoding="utf-8"?>
<sst xmlns="http://schemas.openxmlformats.org/spreadsheetml/2006/main" count="2409" uniqueCount="509">
  <si>
    <t>Z. ŠT.</t>
  </si>
  <si>
    <t>kos</t>
  </si>
  <si>
    <t>SKUPAJ:</t>
  </si>
  <si>
    <t xml:space="preserve">R E K A P I T U L A C I J A </t>
  </si>
  <si>
    <t>investicija</t>
  </si>
  <si>
    <t>( m )</t>
  </si>
  <si>
    <t xml:space="preserve">POPIS MATERIALA IN DEL S PREDRAČUNOM </t>
  </si>
  <si>
    <t>GRADBENA DELA</t>
  </si>
  <si>
    <t>KOLIČINA</t>
  </si>
  <si>
    <t>ENOTA</t>
  </si>
  <si>
    <t>Zakoličba</t>
  </si>
  <si>
    <t>Prometni znak</t>
  </si>
  <si>
    <t>Kovinski stebriček</t>
  </si>
  <si>
    <t>Zid - nearmiran beton</t>
  </si>
  <si>
    <t>Žična ograja</t>
  </si>
  <si>
    <t>Asfalt na pločniku - rezanje in rušenje</t>
  </si>
  <si>
    <t>Asfalt na vozišču - rezanje in rušenje</t>
  </si>
  <si>
    <t xml:space="preserve">Rezanje, rušenje in odstranitev asfalta na pločniku, z vsemi manipulacijami, z odvozom na stalno deponijo in vključno s pristojbino. </t>
  </si>
  <si>
    <t>Granitne kocke - obroba</t>
  </si>
  <si>
    <t>Kanalizacijske zveze</t>
  </si>
  <si>
    <t>Planiranje dna jarka z natančnostjo +,- 3 cm.</t>
  </si>
  <si>
    <t>Planiranje dna jarka</t>
  </si>
  <si>
    <t>Odvoz in dovoz materiala</t>
  </si>
  <si>
    <t>Odvoz odvečnega izkopanega materiala, z vsemi manipulacijami na stalno deponijo, vključno s pristojbino.</t>
  </si>
  <si>
    <t>Odvoz materiala</t>
  </si>
  <si>
    <t>Opozorilni trak</t>
  </si>
  <si>
    <t>Prehod za pešce in osebna vozila</t>
  </si>
  <si>
    <t>Zasip - obstoječi izkopani material</t>
  </si>
  <si>
    <t>AB plošča</t>
  </si>
  <si>
    <t>Obbetoniranje LŽ kape</t>
  </si>
  <si>
    <t>Prečni prekop vozišča - betoniranje</t>
  </si>
  <si>
    <t>Rušenje betonskega sloja nad PVC folijo na prečnih prekopih, debeline do 10 cm in odvozom na deponijo izvajalca.</t>
  </si>
  <si>
    <t>Prečni prekop vozišča - rušenje betona</t>
  </si>
  <si>
    <t>Zavarovanje in nadzor podzemnih instalacij</t>
  </si>
  <si>
    <t>Stroški zapore ceste, prometna signalizacija in osvetlitev zapore - ocena.
(obračun po dejanskih stroških oz. po m)</t>
  </si>
  <si>
    <t>Nepredvidena dela odobrena s strani nadzora in obračunana po analizi cen v skladu s kalkulativnimi elementi.</t>
  </si>
  <si>
    <t>Rezanje, rušenje in odstranitev asfalta na vozišču, z vsemi manipulacijami, z odvozom na stalno deponijo in vključno s pristojbino.</t>
  </si>
  <si>
    <t>a) strojni izkop</t>
  </si>
  <si>
    <t>b) ročni izkop</t>
  </si>
  <si>
    <t xml:space="preserve">
OPIS POSTAVKE
</t>
  </si>
  <si>
    <t>kg</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</si>
  <si>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</si>
  <si>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</si>
  <si>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</si>
  <si>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</si>
  <si>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</si>
  <si>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</si>
  <si>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</si>
  <si>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</si>
  <si>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</si>
  <si>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</si>
  <si>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Rušenje zidu iz nearmiranega betona, z vsemi manipulacijami, z odvozom v raztresenem stanju na stalno deponijo, vključno s pristojbino in ponovna postavitev.</t>
  </si>
  <si>
    <t>Betonski tlakovci - peščena podlaga - vgradnja obstoječih</t>
  </si>
  <si>
    <t>Odstranitev betonskih tlakovcev vseh vrst (prane plošče, tlakovci…), s čiščenjem, odlaganjem na deponijo ob gradbišču in ponovna vgradnja obstoječih tlakovcev v peščeno podlago.</t>
  </si>
  <si>
    <t>Betonska plošča</t>
  </si>
  <si>
    <t>Rušenje armirano betonske plošče debeline nad 10cm, z vsemi manipulacijami, z odvozom ruševin na stalno deponijo, vključno s pristojbino in ponovna izdelava tlaka z zalikanjem betonske površine s fino cementno malto C 12/15.</t>
  </si>
  <si>
    <t>Peščena površina - parkirišče</t>
  </si>
  <si>
    <t>Odstranitev peščene površine (parkirišče) debeline do 20 cm, z vsemi manipulacijami, z odvozom na stalno deponijo, vključno s pristojbino in ureditvijo v prvotno stanje. Nabava in dobava tamponskega drobjenca TD 32 v debelini 20 cm in drenažnega peska (4/8 ali 8/16) v debelini 3-5 cm.</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</si>
  <si>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</si>
  <si>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</si>
  <si>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Varovanje gradbene jame proti porušitvi - opaženje</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</si>
  <si>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</si>
  <si>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</si>
  <si>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</si>
  <si>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</si>
  <si>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</si>
  <si>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</si>
  <si>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</si>
  <si>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Prečno varovanje - beton</t>
  </si>
  <si>
    <t>Prečno križanje in varovanje energetskih vodov (optični, telefonski in elektro kabli) kompletno z obešanjem, podpiranjem, varovanjem ter vzpostavitvijo v prvotno stanje (obbetoniranje cevi z betonom ter polaganje opozorilnega traku)</t>
  </si>
  <si>
    <t>Površinski odkop humusa - odvoz na deponijo</t>
  </si>
  <si>
    <t xml:space="preserve">Površinski odkop humusa debeline do 30 cm, z vsemi manipulacijami, z odvozom na začasno deponijo, dovozom, razstiranjem, planiranjem, posejanjem travnatega semena in negovanjem do vzklitja. </t>
  </si>
  <si>
    <t xml:space="preserve">Drevo </t>
  </si>
  <si>
    <t>Strojni posek dreves z odkopom korenin in panjev in ostalimi potrebnimi deli, vključno z nakladanjem na kamion in odvozom na stalno deponijo, vključno s pristojbino. Zasaditev novega drevesa skladno z arboretičnimi smernicami. Sadika, obseg debla 16/18 cm, vrsta sadike:
Betula pendula, breza ali
Acer platanoides, javor ali
Acer campestre, maklen.</t>
  </si>
  <si>
    <t>fi 10 - 20 cm</t>
  </si>
  <si>
    <t>fi 30 - 50 cm</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</si>
  <si>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</si>
  <si>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</si>
  <si>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</si>
  <si>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</si>
  <si>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Asfalt - vgradnja vozišče 9 cm</t>
  </si>
  <si>
    <t>vozišče:</t>
  </si>
  <si>
    <r>
      <rPr>
        <b/>
        <sz val="10"/>
        <rFont val="Arial"/>
        <family val="2"/>
        <charset val="238"/>
      </rPr>
      <t>bitudrobir:</t>
    </r>
    <r>
      <rPr>
        <sz val="10"/>
        <rFont val="Arial"/>
        <family val="2"/>
        <charset val="238"/>
      </rPr>
      <t xml:space="preserve"> vezana nosilna zmes AC 22 base B 50/70 A3, d = 6 cm</t>
    </r>
  </si>
  <si>
    <t>Asfalt - vgradnja pločnik širine nad 2,0 m - 8 cm</t>
  </si>
  <si>
    <t>pločnik:</t>
  </si>
  <si>
    <r>
      <rPr>
        <b/>
        <sz val="10"/>
        <rFont val="Arial"/>
        <family val="2"/>
        <charset val="238"/>
      </rPr>
      <t>bitudrobir:</t>
    </r>
    <r>
      <rPr>
        <sz val="10"/>
        <rFont val="Arial"/>
        <family val="2"/>
        <charset val="238"/>
      </rPr>
      <t xml:space="preserve"> vezana nosilna zmes AC 22 base B 70/100 A4, d = 5 cm</t>
    </r>
  </si>
  <si>
    <t>Asfalt - vgradnja pločnik širine do 2,0 m - 5 cm</t>
  </si>
  <si>
    <t>Rušenje obrobe iz granitnih kock vseh vrst, s čiščenjem, odlaganjem na deponijo ob gradbišču in ponovna vgradnja na betonsko podlago C 12/15 (0,05m3/m).</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</si>
  <si>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</si>
  <si>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</si>
  <si>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</si>
  <si>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</si>
  <si>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Obbetoniranje kap</t>
  </si>
  <si>
    <t>Postavitev vodovodnih ali plinskih kap na višino nivelete asfalta, z obbetoniranjem, vsemi pomožnimi deli in materialom</t>
  </si>
  <si>
    <t>Kombinirani izkop - odvoz na deponijo</t>
  </si>
  <si>
    <t>Zasip - tamponski material - 0/32 mm</t>
  </si>
  <si>
    <t>Zasip - tamponski material - 0/63 mm</t>
  </si>
  <si>
    <t>Odvoz in dovoz izkopanega materiala, z vsemi manipulacijami na oz. iz začasne deponije, vključno s pristojbino.</t>
  </si>
  <si>
    <t>Dobava montažne armiranobetonske plošče iz C 12/15 za cestno kapo in postavitev na niveleto.</t>
  </si>
  <si>
    <t>Prehod za osebna in tovorna vozila 16 t</t>
  </si>
  <si>
    <t>Prehod za osebna in tovorna vozila 40 t</t>
  </si>
  <si>
    <t>Betoniranje prečnih prekopov vozišča debeline d=30cm+10cm z betonom C 12/15 (po posebnem detajlu prečnega prekopa vozišča). Dobava in polaganje PVC folije pri betoniranju prečnega prehoda vozišča.</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</si>
  <si>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</si>
  <si>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</si>
  <si>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</si>
  <si>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</si>
  <si>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asfaltbeton: vezana obrabno zaporna plast AC 8 surf B 70/100 A5, d = 5 cm</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</si>
  <si>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</si>
  <si>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 xml:space="preserve">Izdelava, vzdrževanje med gradnjo in odstranitev začasnih prehodov (mostov) širine do 7,0 m za motorna vozila ter tovornjaake do nosilnosti 16 t, z zaščitno ograjo na obeh straneh prehoda in signalizacijo v skladu z veljavnimi predpisi. Izvajalec mora predložiti ustrezni statični izračun prehoda. </t>
  </si>
  <si>
    <t xml:space="preserve">Izdelava, vzdrževanje med gradnjo in odstranitev začasnih prehodov širine 7,0 m za motorna osebna vozila ter tovornjake do nosilnosti 40 t, z zaščitno ograjo na obeh straneh prehoda in signalizacijo v skladu z veljavnimi predpisi. Izvajalec mora predložiti ustrezni statični izračun prehoda. </t>
  </si>
  <si>
    <t xml:space="preserve">Kombinirani izkop jarka za cevovod v terenu III-V kategorije, globine do 2,0 m z direktnim nakladanjem na kamion. </t>
  </si>
  <si>
    <t>Dobava in vgrajevanje enoslojnega asfalta, odstranjevanje sloja tampona v debelini asfalta, fino planiranje in valjanje podlage, obrizg z emulzijo, obdelava stika med novim in starim asfaltom in (po potrebi) obnovitvitev horizontalne prometne signalizacije.</t>
  </si>
  <si>
    <t xml:space="preserve">Ročni izkop - poglobitev jarka </t>
  </si>
  <si>
    <t>OZN.</t>
  </si>
  <si>
    <t>vrednost
( EUR )</t>
  </si>
  <si>
    <t>Odstranitev kovinskega stebrička ali stojala, deponiranje ob trasi, zavarovanje pred poškodbo in ponovna postavitev.</t>
  </si>
  <si>
    <t xml:space="preserve">Odstranitev in ponovna postavitev žične ograje do višine 2 metra, z deponiranjem ob trasi, zavarovanjem pred poškodbo, vključno z nosilnimi in podpornimi stebrički, vrati in vezno žico. </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</si>
  <si>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</si>
  <si>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</si>
  <si>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</si>
  <si>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B - VROČEVODNI PRIKLJUČKI</t>
  </si>
  <si>
    <t>A - GLAVNI VROČEVODI</t>
  </si>
  <si>
    <t>trasa in lokacija</t>
  </si>
  <si>
    <t>oznaka vročevoda</t>
  </si>
  <si>
    <t>dolžina
vročevoda</t>
  </si>
  <si>
    <t>VSI STROŠKI, POVEZANI Z ZAVAROVANJEM GRADBIŠČA, MORAJO BITI ZAJETI V ENOTNIH CENAH.</t>
  </si>
  <si>
    <t>OPOMBA:</t>
  </si>
  <si>
    <t>Ročni izkop jarka za cevovod v območju varjenja cevovoda, v terenu III - IV kategorije, z odmetom na rob jarka (0,2 m3/varjeni spoj).</t>
  </si>
  <si>
    <t>Zasip - posteljica / vročevodi</t>
  </si>
  <si>
    <t>Izdelava posteljice in ročni obsip cevi z dopeljanim peskom zrnatosti od 0..4 mm (po detajlu iz projekta), ter ročno nabijanje v slojih do potrebne zbitosti.</t>
  </si>
  <si>
    <t>Odstranitev prometnega znaka, obvestilne table, z deponiranjem ob trasi, zavarovanje pred poškodbo in ponovna postavitev.</t>
  </si>
  <si>
    <t>Dobava in polaganje opozorilnega PVC traku.</t>
  </si>
  <si>
    <t>Rušenje obstoječe kinete</t>
  </si>
  <si>
    <t>Odkrivanje krovnih plošč, rušenje sten in kjer je potrebno tudi dna obstoječe kinete. Kjer ostane dno, se dno očisti in pripravi za vgradnjo predizoliranega vročevoda po isti trasi.
Nakladanje in odvoz na stalno deponijo s plačilom pristojbine.</t>
  </si>
  <si>
    <t>Kineta  - odpiranje in zapiranje</t>
  </si>
  <si>
    <t>Odstranitev obstoječih krovnih plošč (upoštevati tudi dovaritev 4 kom dvižnih zank na ploščo, fi 22 mm), odvozom na začasno deponijo, vključno s pristojbino, čiščenje ter pregled sten in plošč na lokaciji.Polaganje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- 2,3 m2/m. Izolirati  je treba tudi zunaji stik med steno in ploščo, vsaj 20 cm pod naležno površino. Sledi vgradnja dodatne zaščite hidroizolacije s točkovno folijo, napr. Tefond - Isostud, 2,3 m2/m ter vgradnja peščene zaščite  d= 5 cm s peskom zrnavosti 0-10 mm, 1,5 m2/m.</t>
  </si>
  <si>
    <t>Pokrovi so naslednjih dimenzij:</t>
  </si>
  <si>
    <t>188x100 - deb. 19cm in vel. 208 x 100 cm</t>
  </si>
  <si>
    <t xml:space="preserve">Odstranitev pokrovov kinete </t>
  </si>
  <si>
    <t>Odstranitev obstoječih krovnih plošč (upoštevati tudi dovaritev 4 kom dvižnih zank na ploščo, fi 22 mm), odvozom na stalno deponijo, vključno s pristojbino.</t>
  </si>
  <si>
    <t>Izdelava novih krovnih plošč</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</si>
  <si>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- 2,5 m2/m. Izolirati  je treba tudi zunaji stik med steno in ploščo, vsaj 20 cm pod naležno površino. Sledi vgradnja dodatne zaščite hidroizolacije s točkovno folijo, napr.Tefond- Isostud, 2,5 m2/m ter vgradnja peščene zaščite  d= 5 cm s peskom zrnavosti 0-10 mm, 1,5 m2/m.</t>
  </si>
  <si>
    <t>Zapolnitev vrzeli med AB pokrovi kinet</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</si>
  <si>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</si>
  <si>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 xml:space="preserve">Ročno rušenje obstoječih armirano sten kinet debeline 0,15cm, višine 0,8m ter nakladanje in odvoz na trajno deponijo z stroški deponije. </t>
  </si>
  <si>
    <t>Ročno rušenje obstoječega armirano dna kinet debeline 0,15cm, širine 1,5m ter nakladanje in odvoz na trajno deponijo z stroški deponije.</t>
  </si>
  <si>
    <t>Izdelava AB sten kinete</t>
  </si>
  <si>
    <t>Izdelava sten kinete deb 15 cm, višine 80 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</si>
  <si>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Izdelava AB talne plošče</t>
  </si>
  <si>
    <t>Izdelava točkovnih AB talnih plošč kinet deb. 0,15m, širine 1,50m na mestu porušitev obstoječih sten zaradi zamenjave vročevodnih cevi. Upoštevati dobavo in vgradnjo sider l=0,5 m, čiščenje z visokotlačnim čistilcem in premaz z emulzijo, zalivanje sider s kemično ampulo, izdelava opaža vezi ter dobava in ročna vgradnja betona C 25/30.</t>
  </si>
  <si>
    <t>Izdelava čelne stene kinete</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</si>
  <si>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</si>
  <si>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kpl</t>
  </si>
  <si>
    <t>Vreča s peskom</t>
  </si>
  <si>
    <t>Dobava in polaganje vreče s peskom, dimenzije 80 x 40 x 10 cm, na razdalji 3 m, kot pomoč pri montaži cevi.</t>
  </si>
  <si>
    <t>Zaščitna cev-optika</t>
  </si>
  <si>
    <r>
      <t>Dobava in polaganje PE mikrocevi za polaganje optičnih vlaken dim.</t>
    </r>
    <r>
      <rPr>
        <b/>
        <sz val="10"/>
        <rFont val="Arial"/>
        <family val="2"/>
        <charset val="238"/>
      </rPr>
      <t>16/12 mm</t>
    </r>
    <r>
      <rPr>
        <sz val="10"/>
        <rFont val="Arial"/>
        <family val="2"/>
        <charset val="238"/>
      </rPr>
      <t>, položena v zemljo zunaj vročevodne kinete (ob kineti), vključno s postavitvijo betonskega jaška fi60. V betonskem jašku se pusti 2 m zaščitne cevi, za izvedbo zaključka in navezavo naprej.</t>
    </r>
  </si>
  <si>
    <t>Opozorilni trak - optika</t>
  </si>
  <si>
    <t>Dobava in polaganje opozorilnega PVC traku, za položitev nad zaščitni cevjo optike.</t>
  </si>
  <si>
    <t>Jašek za optični kabel</t>
  </si>
  <si>
    <t>Izdelava AB jaška, globine do 1,0 m iz betonske cevi fi 60, vključno z povoznim litoželeznim pokrovom fi 60 cm, z nosilnostjo 40 t, vključno z vsemi potrebnimi manipulacijami in izkopom.</t>
  </si>
  <si>
    <t>Zasip - posteljica - optika</t>
  </si>
  <si>
    <t>Izdelava posteljice in ročni obsip zaščitne cevi za optiko z dopeljanim peskom zrnatosti od 0..4 mm (po detajlu iz projekta), ter ročno nabijanje v slojih do potrebne zbitosti.</t>
  </si>
  <si>
    <t>Zazidava zidu - predizolirane cevi</t>
  </si>
  <si>
    <t>Zazidava armiranobetonskega, kamnitega ali opečnatega zunanjega zidu pri vstopu novega predizoliranega vročevoda v obstoječi objekt. Pri tem se vgradi zidno tesnilo.
Odvoz odpadnega materiala na stalno deponijo. 
Z vsemi manipulacijami in potrebnim materialom.</t>
  </si>
  <si>
    <t>5.0</t>
  </si>
  <si>
    <t>5.1</t>
  </si>
  <si>
    <t>5.1.1</t>
  </si>
  <si>
    <t>5.1.2</t>
  </si>
  <si>
    <t>5.1.3</t>
  </si>
  <si>
    <t>5.1.4</t>
  </si>
  <si>
    <t xml:space="preserve">Zasip z obstoječim materialom do višine potrebne za končno ureditev terena, s komprimiranjem v slojih deb. 20 - 30 cm do predpisane zbitosti in planiranje površine s točnostjo +- 1,0 cm </t>
  </si>
  <si>
    <t>146x100 - 100 x 172 x 15 cm</t>
  </si>
  <si>
    <t>Zapora ceste - signalizacija / vročevodi</t>
  </si>
  <si>
    <t>Kombinirani izkop jarka za cevovod v terenu III-V kategorije, globine do 2,0 m z direktnim nakladanjem na kamion in odvozom na stalno deponijo, vključno s pristojbino.</t>
  </si>
  <si>
    <t>GLAVNI VROČEVOD T1902, DN300</t>
  </si>
  <si>
    <t>KUHLJEVA CESTA</t>
  </si>
  <si>
    <t>kineta 145 x 80 cm</t>
  </si>
  <si>
    <t>145x80 - deb. 15cm in vel. 175 x 100 cm</t>
  </si>
  <si>
    <t>180x100 - deb. 19cm in vel. 218 x 100 cm</t>
  </si>
  <si>
    <t>Točnih podatkov o velikosti kinete ni.</t>
  </si>
  <si>
    <t>180x100 cm</t>
  </si>
  <si>
    <t>Odstranitev betonskega stebrička ali stojala, deponiranje ob trasi, zavarovanje pred poškodbo in ponovna postavitev.</t>
  </si>
  <si>
    <t>VROČEVODNO OMREŽJE NA OBMOČJU KUHLJEVE CESTE</t>
  </si>
  <si>
    <t>Kuhljeva cesta</t>
  </si>
  <si>
    <t>T1902, odsek 1-8</t>
  </si>
  <si>
    <t>T1903, odsek 1-1.1</t>
  </si>
  <si>
    <t>T1904, odsek 2-2.1</t>
  </si>
  <si>
    <t>T1906, odsek 6-6.1</t>
  </si>
  <si>
    <t>T1912, odsek 8-9</t>
  </si>
  <si>
    <t xml:space="preserve">S K U P A J - D : </t>
  </si>
  <si>
    <t>P2981, odsek 3-3.0</t>
  </si>
  <si>
    <t>P1487, odsek 5-5.1</t>
  </si>
  <si>
    <t>VROČEVODN T-1912, DN200</t>
  </si>
  <si>
    <t>Betonski stebriček</t>
  </si>
  <si>
    <t>100x66 - deb. 15cm in vel. 123 x 100 cm</t>
  </si>
  <si>
    <t>Izdelava čelne stene kinete - zaključitev kinete</t>
  </si>
  <si>
    <t>Dobava in polaganje armatur za kineto. Betoniranje čelne stene kinete na mestu vstopa predizoliranega vročevoda v kineto. Pri tem se vgradijo zidna tesnila .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</si>
  <si>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kineta 100 x 66 cm</t>
  </si>
  <si>
    <t>Reklamni pano</t>
  </si>
  <si>
    <t>Odstranitev reklamnega panoja, obvestilne table, z deponiranjem ob trasi, zavarovanje pred poškodbo in ponovna postavitev.</t>
  </si>
  <si>
    <t>Cestno ogledalo</t>
  </si>
  <si>
    <t>Odstranitev prometnega cestnega ogledala z deponiranjem ob trasi, zavarovanje pred poškodbo in ponovna postavitev.</t>
  </si>
  <si>
    <t>Reklamni totem</t>
  </si>
  <si>
    <t>Odstranitev jeklenega reklamnega totema višine cca. 6m, demontaža reklamnega dela totema ter nosilnega stebra totema, komplet s temeljem z deponiranjem ob trasi, zavarovanje pred poškodbo in ponovna postavitev.</t>
  </si>
  <si>
    <t>Steber električne napeljave</t>
  </si>
  <si>
    <t>Demontaža oziroma zavarovanje stebra el. napeljave, deponiranje ob trasi z zavarovanjem oziroma odvozom v skladišče oz. začasno deponijo in ponovna vgradnja. Odklop in ponovna priključitev na omrežje napajanja izvedena s strani upravljalca električnega omrežja.</t>
  </si>
  <si>
    <t>Panelna žična ograja</t>
  </si>
  <si>
    <t xml:space="preserve">Odstranitev in ponovna postavitev panelne ograje do višine 2 metra, komplet z jeklemi stebri in temelji, z deponiranjem ob trasi, zavarovanjem pred poškodbo, vključno z betoniranjem temeljev in nosilnimi stebrički in paneli. </t>
  </si>
  <si>
    <r>
      <t>m</t>
    </r>
    <r>
      <rPr>
        <vertAlign val="superscript"/>
        <sz val="10"/>
        <color theme="1"/>
        <rFont val="Arial"/>
        <family val="2"/>
        <charset val="238"/>
      </rPr>
      <t>3</t>
    </r>
  </si>
  <si>
    <t>Ročno rušenje AB sten kinete na mestih varjenja predizolirane cevi v kineti ter vzpostavitev v prvotno stanje - L = cca 1,0 m</t>
  </si>
  <si>
    <t>Ročno rušenje AB talne plošče kinete na mestih varjenja predizoliranih cevi ter vzpostavitev v prvotno stanje</t>
  </si>
  <si>
    <t>kineta 145x80 cm</t>
  </si>
  <si>
    <t>velikost odprtine 145 x 80 cm</t>
  </si>
  <si>
    <t>Dobava in polaganje armatur za kineto. Betoniranje čelne stene kinete na mestu vstopa predizoliranega vročevoda v kineto. Vgradi se zidna tesnila.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</si>
  <si>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Demontaža oziroma zavarovanje stebra z rampo na uvozu na parkirišče, deponiranje ob trasi z zavarovanjem oziroma odvozom v skladišče oz. začasno deponijo in ponovna vgradnja. Odklop in ponovna priključitev na omrežje napajanja izvedena s strani upravljalca cestne signalizacije.</t>
  </si>
  <si>
    <t>Steber zapornice na uvozu na parkirišče</t>
  </si>
  <si>
    <t>GLAVNI VROČEVOD T1903, DN200</t>
  </si>
  <si>
    <t>kineta 102x62cm</t>
  </si>
  <si>
    <t>kineta 102x62 cm</t>
  </si>
  <si>
    <t>GLAVNI VROČEVOD T1904, DN200</t>
  </si>
  <si>
    <t>kineta 100x60 cm</t>
  </si>
  <si>
    <t>Odpiranje in ponovno pokrivanje obstoječe kinete</t>
  </si>
  <si>
    <t>Izvede se po potrebi!</t>
  </si>
  <si>
    <t xml:space="preserve">Izdelava in polaganje novih krovnih plošč v ležišča (uporabiti je neskrčljivo malto napr. EX-45 K). </t>
  </si>
  <si>
    <t>VROČEVODN T-1924 ( P-1627 ), DN200</t>
  </si>
  <si>
    <t>kineta 105x62cm</t>
  </si>
  <si>
    <t>kineta 105x62 cm</t>
  </si>
  <si>
    <t>GLAVNI VROČEVOD T1906, DN200</t>
  </si>
  <si>
    <t>kineta 95x60 cm</t>
  </si>
  <si>
    <t>VROČEVODN T-1925 ( P-1375 ), DN150</t>
  </si>
  <si>
    <t>kineta 105 x 62 cm</t>
  </si>
  <si>
    <t>VROČEVODNI PRIKLJUČEK P-1487, DN80</t>
  </si>
  <si>
    <t>KUHLJEVA ULICA</t>
  </si>
  <si>
    <t>kineta 64x42 cm</t>
  </si>
  <si>
    <t xml:space="preserve">64 x 42 cm  </t>
  </si>
  <si>
    <t>kineta 64 x 42 cm</t>
  </si>
  <si>
    <t>Dobava LŽ kape fi 300, postavitev in obbetoniranje litoželezne kape.</t>
  </si>
  <si>
    <t>VROČEVODNI PRIKLJUČEK P-2891, DN65</t>
  </si>
  <si>
    <t>5.1.5</t>
  </si>
  <si>
    <t>5.1.6</t>
  </si>
  <si>
    <t>5.1.7</t>
  </si>
  <si>
    <t>5.1.8</t>
  </si>
  <si>
    <t>5.1.9</t>
  </si>
  <si>
    <t>Demontaža jaška za izpust</t>
  </si>
  <si>
    <t xml:space="preserve">demontaža jaška premera Ø120 cm iz betonskih cevi, globine do 3 m, z vsemi zemeljskimi deli, vključno s AB temeljno in krovno ploščo d = 25 cm.
</t>
  </si>
  <si>
    <t xml:space="preserve">Izdelava in polaganje novih krovnih plošč v ležišča ( uporabiti je neskrčljivo malto napr. EX-45 K). </t>
  </si>
  <si>
    <t>Ročno rušenje AB talne plošče kinete na mestih poškodb vročevodnih cevi ter vzpostavitev v prvotno stanje</t>
  </si>
  <si>
    <t xml:space="preserve">Ročno rušenje obstoječih armirano sten kinet debeline 0,15cm, višine 0,7 m ter nakladanje in odvoz na trajno deponijo z stroški deponije. </t>
  </si>
  <si>
    <t>Ročno rušenje AB sten kinete na mestih zvarov vročevodnih cevi ter vzpostavitev v prvotno stanje - L = cca 0,8 m</t>
  </si>
  <si>
    <t>Odkrivanje krovnih plošč, demontaža obstoječih konzol in podpor v kineti, dno se očisti in pripravi za vgradnjo predizoliranega vročevoda po isti trasi, ter ponovno pokrivanje z obstoječimi krovnim ploščami.
Nakladanje in odvoz na stalno deponijo s plačilom pristojbine.</t>
  </si>
  <si>
    <t>Odkrivanje krovnih plošč, demontaža obstoječih konzol in podpor v kineti, dno se očisti in pripravi za vgradnjo predizoliranega vročevoda po isti trasi. ter ponovno pokrivanje z obstoječimi krovnim ploščami.
Nakladanje in odvoz na stalno deponijo s plačilom pristojbine.</t>
  </si>
  <si>
    <t xml:space="preserve">cca. 125 x 100cm - deb. 15cm </t>
  </si>
  <si>
    <t>cca. 125 x 100 cm</t>
  </si>
  <si>
    <t>Odkrivanje krovnih plošč, demontaža obstoječih konzol in podpor v kineti, dno se očisti in pripravi za vgradnjo predizoliranega vročevoda po isti trasi ter ponovno pokrivanje z obstoječimi krovnim ploščami.
Nakladanje in odvoz na stalno deponijo s plačilom pristojbine.</t>
  </si>
  <si>
    <t xml:space="preserve">cca. 130 X 100cm - deb. 15cm </t>
  </si>
  <si>
    <t>cca. 130 x 100 cm</t>
  </si>
  <si>
    <t>kineta 96x62cm</t>
  </si>
  <si>
    <t xml:space="preserve">cca. 126 X 100cm - deb. 15cm </t>
  </si>
  <si>
    <t>cca, 135 x 100 cm</t>
  </si>
  <si>
    <t xml:space="preserve">Ročno rušenje obstoječih armirano sten kinet debeline 0,12 cm, višine 0,42m ter nakladanje in odvoz na trajno deponijo z stroški deponije. </t>
  </si>
  <si>
    <t>Ročno rušenje obstoječega armirano dna kinet debeline 0,15cm, širine 1,5 m ter nakladanje in odvoz na trajno deponijo z stroški deponije.</t>
  </si>
  <si>
    <t>Izdelava sten kinete deb 15 cm, višine 42 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</si>
  <si>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Izdelava sten kinete deb 15 cm, višine 62 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</si>
  <si>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 xml:space="preserve">Ročno rušenje obstoječih armirano sten kinet debeline 0,15cm, višine 0,62 m ter nakladanje in odvoz na trajno deponijo z stroški deponije. </t>
  </si>
  <si>
    <t>kineta 100x62 cm</t>
  </si>
  <si>
    <t>JA 370 Stegne 9</t>
  </si>
  <si>
    <t>T1902</t>
  </si>
  <si>
    <t xml:space="preserve">5.1.2 </t>
  </si>
  <si>
    <t>Sanacija priključne kinete Tip 5 - 1 kom (110/59)</t>
  </si>
  <si>
    <t>JA 371 Stegne 9a</t>
  </si>
  <si>
    <t>Sanacija priključne kinete Tip 4 - 1 kom (97/56)</t>
  </si>
  <si>
    <t>JA 372 Stegne 19</t>
  </si>
  <si>
    <t>JA 373 Stegne 37</t>
  </si>
  <si>
    <t>JA točka 7 Stegne 35</t>
  </si>
  <si>
    <t>JA 375 Stegne 33</t>
  </si>
  <si>
    <t>Sanacija priključne kinete Tip 4 - 2 kom (97/56)</t>
  </si>
  <si>
    <t xml:space="preserve">S K U P A J - B : </t>
  </si>
  <si>
    <t>GLAVNI VROČEVOD T1902-1912</t>
  </si>
  <si>
    <t>JAŠEK JA 370 Stegne 9</t>
  </si>
  <si>
    <t>CENA/ENOTO</t>
  </si>
  <si>
    <t>Rušenje AB okvirja pokrova</t>
  </si>
  <si>
    <t>Rušenje AB okvirja pokrova obstoječega jaška, odvoz rušenega materiala na stalno deponijo. Vključno s odstranitvijo okvirja pokrova in čiščenja okvirja in pokrova. Odvoz pokrova na deponijo naročnika.</t>
  </si>
  <si>
    <t xml:space="preserve">Rušenje AB plošče in vstopnega vratu </t>
  </si>
  <si>
    <t xml:space="preserve">Rušenje AB plošče in vstopnega vratu obstoječega jaška, odvoz rušenega materiala na stalno deponijo. Vključno s razpiranjem sten in ščitenjem (podest) strojne opreme v jašku. Delo v oteženih pogojih. </t>
  </si>
  <si>
    <t>m3</t>
  </si>
  <si>
    <t>Rušenje AB sten in talne plošče jaška</t>
  </si>
  <si>
    <t xml:space="preserve">Rušenje AB sten in talne plošče obstoječega jaška, odvoz rušenega materiala na stalno deponijo. Vključno s ščitenjem (razpiranje) strojne opreme v jašku. Delo v oteženih pogojih. </t>
  </si>
  <si>
    <t>Rušenje podložnega betona jaška</t>
  </si>
  <si>
    <t xml:space="preserve">Rušenje podložnega betona obstoječega jaška, odvoz rušenega materiala na stalno deponijo. </t>
  </si>
  <si>
    <t>Podložni beton</t>
  </si>
  <si>
    <t>Izdelava podložnega betona temeljne plošče jaška v debelini 7-10 cm iz pustega betona C 12/15,</t>
  </si>
  <si>
    <t>Opaž roba temeljne plošče in poglobitve</t>
  </si>
  <si>
    <t>Izdelava enostranskega opaža za rob temeljne plošče in poglobitve  v jašku</t>
  </si>
  <si>
    <t>Dvostranski opaž sten jaška</t>
  </si>
  <si>
    <t>Izdelava dvostranskega opaža sten jaška.</t>
  </si>
  <si>
    <t>m2</t>
  </si>
  <si>
    <t>Opaž škatel za odprtine za cevi</t>
  </si>
  <si>
    <t>Izdelava opaža škatel za odprtine v stenah jaška za prehod  - odprtine za cevi.</t>
  </si>
  <si>
    <t>Opaž škatel za odprtine za kinete</t>
  </si>
  <si>
    <t>Izdelava opaža škatel za odprtine v stenah jaška za kineto</t>
  </si>
  <si>
    <t>Beton temeljne plošče jaška</t>
  </si>
  <si>
    <t>Strojno vgrajevanje betona v armirane konstrukcije preseka 0.10 - 0.20 m3/m2-m1. Beton iz drobljene frakcije 0-30 plastičen beton C 25/30, za vgradnjo temeljne plošče jaška. Temeljna plošča debeline 20 cm</t>
  </si>
  <si>
    <t>Beton sten jaška</t>
  </si>
  <si>
    <t>Strojno vgrajevanje betona v armirane konstrukcije preseka 0.10 - 0.20 m3/m2-m1. Beton iz drobljene frakcije 0-30 plastičen beton C 25/30, za vgradnjo sten jaška. Stene jaška debeline 20 cm</t>
  </si>
  <si>
    <t>Vgradnja RF okvirja in obdelava poglobitve</t>
  </si>
  <si>
    <t>Vgradnjo RF okvirja na rob poglobitve za RF rešetko in vgradnja RF rešetke. RF rešetka z okvirjem zajeta v ključavničarskih delih. Samo vgradnja RF okvirja. Poglobitev višine 30 cm tlorisnih dimenzij 43 x 43 cm.</t>
  </si>
  <si>
    <t>Vgradnja drenažne cevi</t>
  </si>
  <si>
    <r>
      <t xml:space="preserve">Vgradnjo PVC drenažne cevi v dno poglobitve. Cev </t>
    </r>
    <r>
      <rPr>
        <sz val="10"/>
        <rFont val="Symbol"/>
        <family val="1"/>
        <charset val="2"/>
      </rPr>
      <t>f</t>
    </r>
    <r>
      <rPr>
        <sz val="10"/>
        <rFont val="Arial CE"/>
        <charset val="238"/>
      </rPr>
      <t xml:space="preserve"> 110 mm dolžine 50 cm.</t>
    </r>
  </si>
  <si>
    <t>Montaža AB plošč</t>
  </si>
  <si>
    <t xml:space="preserve">Montaža predhodno izdelanih AB krovnih plošč jaška na predhodno pripravljena ležišča AB plošč. Izdelava AB plošč in priprava ležišč obračunana posebej. Samo montaža. </t>
  </si>
  <si>
    <t>Hidro izolacija jaška</t>
  </si>
  <si>
    <t>Izdelava hidroizolacije jaška z eno plastjo Izotekta T4 na predhodni premaz Ibitola (Zavihek preko roba plošč 40 cm.). Obračun po dejansko izvedeni površini izolacije.</t>
  </si>
  <si>
    <t>Zaščita hidroizolacije</t>
  </si>
  <si>
    <t>Zaščita hidroizolacije z bombičasto folijo</t>
  </si>
  <si>
    <t>Nepredvidena - režijska dela</t>
  </si>
  <si>
    <t>Nepredvidena dela KV delavec- ocena</t>
  </si>
  <si>
    <t>ur</t>
  </si>
  <si>
    <t>Dno opaža za izdelavo montažnih plošč</t>
  </si>
  <si>
    <t>Izdelava ravnega dna opaža za izdelavo montažnih plošč, vključno s čiščenjem oljenjem opaža in pripravo podlage za izvedbo opaža. Opaž izveden na tleh za večkratno izdelavo montažne krovnih plošč jaškov.</t>
  </si>
  <si>
    <t>Opaž robov za izdelavo plošč</t>
  </si>
  <si>
    <t xml:space="preserve">Opaženje, razopaženje, opiranje in čiščenje za opaž robov montažnih plošč, robovi višine 20 cm. </t>
  </si>
  <si>
    <t>Okrogli opaž za izdelavo vratu</t>
  </si>
  <si>
    <t xml:space="preserve">Opaženje, razopaženje, opiranje in čiščenje za opaž okroglega vstopnega vratu. Vstopni vrat motranjega premera 82 cm in zunanjega premera 112 cm. Opaž za večkratno uporabo pri izdelavi vratu na montažnih ploščah jaškov. </t>
  </si>
  <si>
    <t>Beton montažne plošče</t>
  </si>
  <si>
    <t>Strojno vgrajevanje betona v armirane konstrukcije preseka 0.10 - 0.20 m3/m2-m1. Beton iz drobljene frakcije 0-30 plastičen beton C 25/30, za vgradnjo krovne plošče jaška. Krovne plošče debeline 18 cm</t>
  </si>
  <si>
    <t>Beton vstopnega vratu</t>
  </si>
  <si>
    <t>Strojno vgrajevanje betona v armirane konstrukcije preseka 0.10 - 0.20 m3/m2-m1. Beton iz drobljene frakcije 0-30 plastičen beton C 25/30, za vgradnjo vstopnega vratu. Stene okroglega vstopnega vratu debeline 15 cm</t>
  </si>
  <si>
    <r>
      <t xml:space="preserve">Armatura do </t>
    </r>
    <r>
      <rPr>
        <b/>
        <sz val="10"/>
        <rFont val="Symbol"/>
        <family val="1"/>
        <charset val="2"/>
      </rPr>
      <t>f</t>
    </r>
    <r>
      <rPr>
        <b/>
        <sz val="10"/>
        <rFont val="Arial CE"/>
        <charset val="238"/>
      </rPr>
      <t xml:space="preserve"> 12</t>
    </r>
  </si>
  <si>
    <r>
      <t xml:space="preserve">Dobava, rezanje, krivljenje in polaganje srednje zahtevne armature S 500 - do </t>
    </r>
    <r>
      <rPr>
        <sz val="10"/>
        <rFont val="Symbol"/>
        <family val="1"/>
        <charset val="2"/>
      </rPr>
      <t>f</t>
    </r>
    <r>
      <rPr>
        <sz val="10"/>
        <rFont val="Arial CE"/>
        <charset val="238"/>
      </rPr>
      <t xml:space="preserve"> 12</t>
    </r>
  </si>
  <si>
    <r>
      <t xml:space="preserve">Armatura nad </t>
    </r>
    <r>
      <rPr>
        <b/>
        <sz val="10"/>
        <rFont val="Symbol"/>
        <family val="1"/>
        <charset val="2"/>
      </rPr>
      <t>f</t>
    </r>
    <r>
      <rPr>
        <b/>
        <sz val="10"/>
        <rFont val="Arial CE"/>
        <charset val="238"/>
      </rPr>
      <t xml:space="preserve"> 14</t>
    </r>
  </si>
  <si>
    <r>
      <t xml:space="preserve">Dobava, rezanje, krivljenje in polaganje srednje zahtevne armature S 500 - nad </t>
    </r>
    <r>
      <rPr>
        <sz val="10"/>
        <rFont val="Symbol"/>
        <family val="1"/>
        <charset val="2"/>
      </rPr>
      <t>f</t>
    </r>
    <r>
      <rPr>
        <sz val="10"/>
        <rFont val="Arial CE"/>
        <charset val="238"/>
      </rPr>
      <t xml:space="preserve"> 14</t>
    </r>
  </si>
  <si>
    <t>Armaturne mreže</t>
  </si>
  <si>
    <t>Dobava, rezanje, krivljenje in polaganje armaturnih mrež S 500</t>
  </si>
  <si>
    <t>Dobava in vgradnja pokrova</t>
  </si>
  <si>
    <r>
      <t xml:space="preserve">Dobava in montaža kovinskega tipskega težkega enojnega pokrova z vgradnjo ležišča pokrova in naknadnim vstavljanjem pokrova. </t>
    </r>
    <r>
      <rPr>
        <sz val="10"/>
        <rFont val="Arial"/>
        <family val="2"/>
        <charset val="238"/>
      </rPr>
      <t xml:space="preserve">Pokrov </t>
    </r>
    <r>
      <rPr>
        <sz val="10"/>
        <rFont val="Symbol"/>
        <family val="1"/>
        <charset val="2"/>
      </rPr>
      <t>f</t>
    </r>
    <r>
      <rPr>
        <sz val="10"/>
        <rFont val="Arial"/>
        <family val="2"/>
        <charset val="238"/>
      </rPr>
      <t xml:space="preserve"> 80 - PURATOR tip D400 P-TOP Strong 800, EN124, artikel P11400D-1F800.</t>
    </r>
  </si>
  <si>
    <t>RF vstopna lestev</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</si>
  <si>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290 cm. Po načrtu - teža lestve 11,33 kg</t>
    </r>
  </si>
  <si>
    <t>RF nastavek lestve</t>
  </si>
  <si>
    <t>Dobava, in vgradnja nastavkov vstopnih lestev za dostop v jašek izdelane iz RF jekla. Nastavek višine 100 cm. Po načrtu - teža nastavka 4,63 kg</t>
  </si>
  <si>
    <t>Talna RF rešetka</t>
  </si>
  <si>
    <t>Izdelava in dobava okvirja in rešetke izdelane iz RF jekla. Vgradnja okvirja obračunana posebej. Po načrtu - teža okvirja in rešetke 18,80 kg</t>
  </si>
  <si>
    <t>SANACIJA ODSEKOV KINET - JA370</t>
  </si>
  <si>
    <r>
      <t xml:space="preserve">AB POKROV KINET - </t>
    </r>
    <r>
      <rPr>
        <b/>
        <sz val="10"/>
        <rFont val="Arial"/>
        <family val="2"/>
        <charset val="238"/>
      </rPr>
      <t>TIP 5 - 1 kom</t>
    </r>
  </si>
  <si>
    <t>Rušenje AB pokrova kinete</t>
  </si>
  <si>
    <t xml:space="preserve">Rušenje AB (dvig) pokrova kinete. Vključno s ščitenjem cevi v kineti. Cena rušenja vključuje začasno deponiranje, nakladanje in odvoz materiala  vključno s plačilom komunalne takse. </t>
  </si>
  <si>
    <t>kom</t>
  </si>
  <si>
    <t xml:space="preserve">Gradbena sanacija kinet </t>
  </si>
  <si>
    <t>Gradbena sanacija kinet vključno s predhodnim čiščenjem kinet z vodnim curkom pod pritiskom 200 barov:
- odstranjevanje poškodovanega betona
- čiščenje in sanacija armature
- premaz z emulzijo
- omet sten z dvokomponentno sanacijsko malto
Dejanski obseg obnove se določi na terenu glede na stanje kinet po navodilih nadzora JPE. Ocena</t>
  </si>
  <si>
    <t>Izdelava pokrova kinet</t>
  </si>
  <si>
    <r>
      <t xml:space="preserve">Pokrov kinete. Površina pokrova v dvostranskem naklonu 2% gladko zalikana.                                      AB pokrov debeline e = 13 cm:
- Beton C 25/30 - količina 0,32 m3
- Arm. do </t>
    </r>
    <r>
      <rPr>
        <sz val="10"/>
        <rFont val="Symbol"/>
        <family val="1"/>
        <charset val="2"/>
      </rPr>
      <t>f</t>
    </r>
    <r>
      <rPr>
        <sz val="10"/>
        <rFont val="Arial CE"/>
        <charset val="238"/>
      </rPr>
      <t xml:space="preserve"> 12-23 kg nad </t>
    </r>
    <r>
      <rPr>
        <sz val="10"/>
        <rFont val="Symbol"/>
        <family val="1"/>
        <charset val="2"/>
      </rPr>
      <t>f</t>
    </r>
    <r>
      <rPr>
        <sz val="10"/>
        <rFont val="Arial CE"/>
        <charset val="238"/>
      </rPr>
      <t xml:space="preserve"> 14-29 kg, mreže 6 kg
- Opaž dna 2,68 m2
- opaž roba pokrova (višine 10 - 13 cm) 0,59 m2     - opaž nadvišanja ležišča 0,56 m2
</t>
    </r>
  </si>
  <si>
    <t>Montaža pokrovov kinet</t>
  </si>
  <si>
    <t>Montaža predhodno izdelanih AB pokrovov na predhodno pripravljena ležišča AB kinet. Izdelava AB pokrovov in priprava ležišč obračunana posebej. Samo montaža. Cena zajema montažo enega AB pokrova kinete.</t>
  </si>
  <si>
    <t>Hidro izolacija in zaščita izolacije kinet</t>
  </si>
  <si>
    <t>Izdelava hidroizolacije kinet z eno plastjo Izotekta T4 na predhodni premaz Ibitola (Zavihek čez rob pokrova in vhodnega odprtine 30 cm.). Zaščita hidroizolacije z bombičasto folijo. Obračun po dejansko izvedeni površini izolacije.</t>
  </si>
  <si>
    <t>GRADBENA DELA SKUPAJ</t>
  </si>
  <si>
    <t>JAŠEK JA 371 Stegne 9a</t>
  </si>
  <si>
    <t xml:space="preserve">Rušenje AB plošče in vstopnega vratu obstoječega jaška, odvoz rušenega materiala na stalno deponijo. Vključno s ščitenjem (podest) strojne opreme v jašku. Delo v oteženih pogojih. </t>
  </si>
  <si>
    <t>Obdelava sten - ležišče za AB plošče</t>
  </si>
  <si>
    <t xml:space="preserve">Zidarska obdelava površin - vrhnji rob AB sten jaška z dvokomponentno malto kot pripravo površine za montažo krovne AB plošče. </t>
  </si>
  <si>
    <t>Montaža AB plošče</t>
  </si>
  <si>
    <t xml:space="preserve">Montaža predhodno izdelane AB krovne plošče jaška na predhodno pripravljena ležišča AB plošč. Izdelava AB plošče in priprava ležišč obračunana posebej. Samo montaža. </t>
  </si>
  <si>
    <t>Sanacija sten in tal jaška</t>
  </si>
  <si>
    <t>Gradbena sanacija sten in tal jaška s predhodnim čiščenjem površin:
- odstranjevanje poškodovanega betona
- čiščenje in sanacija armature
- premaz z emulzijo
- omet sten z dvokomponentno sanacijsko malto
Dejanski obseg obnove se določi na terenu glede na stanje površin po navodilih nadzora JPE. Ocena</t>
  </si>
  <si>
    <t>Uvrtavanje sider za prilagoditev odprtine</t>
  </si>
  <si>
    <r>
      <t xml:space="preserve">Vrtanje lukenj </t>
    </r>
    <r>
      <rPr>
        <sz val="10"/>
        <rFont val="Symbol"/>
        <family val="1"/>
        <charset val="2"/>
      </rPr>
      <t>f</t>
    </r>
    <r>
      <rPr>
        <sz val="10"/>
        <rFont val="Arial CE"/>
        <charset val="238"/>
      </rPr>
      <t xml:space="preserve"> 12 mm za vstavljanje sider </t>
    </r>
    <r>
      <rPr>
        <sz val="10"/>
        <rFont val="Symbol"/>
        <family val="1"/>
        <charset val="2"/>
      </rPr>
      <t>f</t>
    </r>
    <r>
      <rPr>
        <sz val="10"/>
        <rFont val="Arial CE"/>
        <charset val="238"/>
      </rPr>
      <t xml:space="preserve"> 10 v robove obstoječe odprtine vključno z vstavljanjem sider v izvrtane luknje z uporabo dvokomponentne sanacijske malte. Sidra dolžine 30 in 35 cm (uvrtano 10 in 15 cm). </t>
    </r>
  </si>
  <si>
    <t>Opaž dela stene za sanacijo odprtine</t>
  </si>
  <si>
    <t>Dvostranski opaž dela stene za sanacijo odprtine z enostranskim izbočenim delom za vlivanje litega betona.</t>
  </si>
  <si>
    <t>Opaž nosilca reber krovne plošče</t>
  </si>
  <si>
    <t>Dvostranski konusni opaž reber krovne plošče. Stranice reber višine 25 cm.</t>
  </si>
  <si>
    <t>Izdelava ravnega dna opaža za izdelavo montažnih plošč, vključno s čiščenjem oljenjem opaža in pripravo podlage za izvedbo opaža. Opaž izveden na tleh za večkratno izdelavo montažne krovnih plošč jaškov, vključno s stranskimi nadvišanji opaža za izvedbo naležnega zoba plošče</t>
  </si>
  <si>
    <t>Strojno vgrajevanje betona v armirane konstrukcije preseka 0.10 - 0.20 m3/m2-m1. Beton iz drobljene frakcije 0-30 plastičen beton C 25/30, za vgradnjo krovne plošče jaška. Krovne plošče debeline 20 cm</t>
  </si>
  <si>
    <t>Beton za sanacijo odprtine</t>
  </si>
  <si>
    <t>Ročno vgrajevanje betona v armirane konstrukcije preseka 0.10 - 0.20 m3/m2-m1. Beton iz drobljene frakcije 0-16 liti beton C 25/30, za sanacijo odprtin za prehod vročevodnih cevi. Vlivanje v enostransko odprtino v opažu.</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</si>
  <si>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290 cm. Po načrtu - teža lestve 17,82 kg</t>
    </r>
  </si>
  <si>
    <t>Dobava, in vgradnja nastavkov vstopnih lestev za dostop v jašek izdelane iz RF jekla. Nastavek višine 100 cm. Po načrtu - teža nastavka 5,97 kg</t>
  </si>
  <si>
    <t>Izdelava in dobava okvirja in rešetke izdelane iz RF jekla. Vgradnja okvirja obračunana posebej. Po načrtu - teža okvirja in rešetk 18,80 kg</t>
  </si>
  <si>
    <t>Izpustna drenažna cev in sanacija poglobitve</t>
  </si>
  <si>
    <r>
      <t xml:space="preserve">Vgradnja izpustne drenažne cevi </t>
    </r>
    <r>
      <rPr>
        <sz val="10"/>
        <rFont val="Symbol"/>
        <family val="1"/>
        <charset val="2"/>
      </rPr>
      <t>f</t>
    </r>
    <r>
      <rPr>
        <sz val="10"/>
        <rFont val="Arial CE"/>
        <charset val="238"/>
      </rPr>
      <t xml:space="preserve"> 110 dolžine 50 cm v dno poglobitve vključno z izvedbo odprtine v dnu poglobitve in čiščenjem in sanacijo poglobitve.</t>
    </r>
  </si>
  <si>
    <t>SANACIJA ODSEKOV KINET - JA371</t>
  </si>
  <si>
    <r>
      <t xml:space="preserve">AB POKROV KINET - </t>
    </r>
    <r>
      <rPr>
        <b/>
        <sz val="10"/>
        <rFont val="Arial"/>
        <family val="2"/>
        <charset val="238"/>
      </rPr>
      <t>TIP 4 - 1 kom</t>
    </r>
  </si>
  <si>
    <r>
      <t xml:space="preserve">Pokrov kinete. Površina pokrova v dvostranskem naklonu 2% gladko zalikana.                                      AB pokrov debeline e = 12 cm:
- Beton C 25/30 - količina 0,27 m3
- Arm. do </t>
    </r>
    <r>
      <rPr>
        <sz val="10"/>
        <rFont val="Symbol"/>
        <family val="1"/>
        <charset val="2"/>
      </rPr>
      <t>f</t>
    </r>
    <r>
      <rPr>
        <sz val="10"/>
        <rFont val="Arial CE"/>
        <charset val="238"/>
      </rPr>
      <t xml:space="preserve"> 12-20 kg nad </t>
    </r>
    <r>
      <rPr>
        <sz val="10"/>
        <rFont val="Symbol"/>
        <family val="1"/>
        <charset val="2"/>
      </rPr>
      <t>f</t>
    </r>
    <r>
      <rPr>
        <sz val="10"/>
        <rFont val="Arial CE"/>
        <charset val="238"/>
      </rPr>
      <t xml:space="preserve"> 14-24 kg, mreže 5 kg
- Opaž dna 2,42 m2
- opaž roba pokrova (višine 9 - 12 cm) 0,52 m2     - opaž nadvišanja ležišča 0,56 m2
</t>
    </r>
  </si>
  <si>
    <t>JAŠEK JA 372 Stegne 19</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</si>
  <si>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320 cm. Po načrtu - teža lestve 18,82 kg</t>
    </r>
  </si>
  <si>
    <t>SANACIJA ODSEKOV KINET - JA 372</t>
  </si>
  <si>
    <t>JAŠEK JA 373 Stegne 37</t>
  </si>
  <si>
    <t>SANACIJA ODSEKOV KINET - JA373</t>
  </si>
  <si>
    <t>JAŠEK JA točka 7 Stegne 35</t>
  </si>
  <si>
    <t xml:space="preserve">Rezanje asfalta  </t>
  </si>
  <si>
    <t>Rezanje asfalta ceste deb. do 15 cm.</t>
  </si>
  <si>
    <t>m1</t>
  </si>
  <si>
    <t>Rušenje asfalta</t>
  </si>
  <si>
    <t>Rušenje asfalta ceste deb. do 15 cm z nakladanjem in odvozom na stalno deponijo.</t>
  </si>
  <si>
    <t xml:space="preserve">Rušenje cestnih robnikov  </t>
  </si>
  <si>
    <t>Rušenje cestnih robnikov in temeljev robnikov z nakladanjem in odvozom robnikov na začasno deponijo.</t>
  </si>
  <si>
    <t>Rušenje mrežne ograje</t>
  </si>
  <si>
    <t>Rušenje mrežne ograje in stebričkov ograje z odvozom elementov ograje na začasno deponijo. Ograja višine 210 cm. Vključno z rušenjem temeljev stebričkov in odvozom rušenega materiala na stalno deponijo.</t>
  </si>
  <si>
    <t>Odrez AB talne plošče</t>
  </si>
  <si>
    <t>Odrez AB talne plošče v gabaritu izkopa za jašek. Plošča debeline cca 20 cm.</t>
  </si>
  <si>
    <t>m</t>
  </si>
  <si>
    <t>Rušenje AB talne plošče</t>
  </si>
  <si>
    <t xml:space="preserve">Rušenje AB talne plošče obstoječega tlaka dvorišča, odvoz rušenega materiala na stalno deponijo. </t>
  </si>
  <si>
    <t>Prestavitev začasnega elektro priključka</t>
  </si>
  <si>
    <t>Izvedba prestavitve začasnega elektro priključka za šotorsko skladišče na platoju ob progi in ponovna vzpostavitev elektro priključka. Način prestavitve elektro priključka po dogovoru z lastnikom priključka. Vsa dela izvajati pod nadzorom Elektro Ljubljana. Ocena.</t>
  </si>
  <si>
    <t>Rušenje in postavitev lesenega drogu za elektriko</t>
  </si>
  <si>
    <r>
      <t xml:space="preserve">Rušenje lesenega drogu za začasni elektro priključek z odlaganjem droga na deponiji ob jašku in ponovna postavitev lesenega droga vključno z izdelavo AB temelja iz betonske cevi </t>
    </r>
    <r>
      <rPr>
        <sz val="10"/>
        <rFont val="Symbol"/>
        <family val="1"/>
        <charset val="2"/>
      </rPr>
      <t>f</t>
    </r>
    <r>
      <rPr>
        <sz val="10"/>
        <rFont val="Arial CE"/>
        <charset val="238"/>
      </rPr>
      <t xml:space="preserve"> 60cm višine 1,00 m in zapolnjenega z betonom C 15/20. Vsa dela izvajati pod nadzorom Elektro Ljubljana.</t>
    </r>
  </si>
  <si>
    <t>Strojni izkop zemljine</t>
  </si>
  <si>
    <t>Strojni zkop zemljine v III. - IV.  Kat. Za izvedbo novega jaška z nakladanjem na kamion za odvoz na deponijo. Odvoz obračunan posebej</t>
  </si>
  <si>
    <t xml:space="preserve">Ročni izkop zemljine </t>
  </si>
  <si>
    <t>Ročni izkop zemljine v III. - IV.  Kat.  z odmetavanjem na rob izkopa ali nakladanjem na kamion za odvoz na deponijo. Odvoz obračunan posebej</t>
  </si>
  <si>
    <t>Zasip z drobljenim materialom</t>
  </si>
  <si>
    <t>Zasip jaška in kinet z drobljenim materialom vključno z razgrinjanjem, planiranjem in utrjevanjem po plasteh do potrebne zbitosti.</t>
  </si>
  <si>
    <t>Tampon</t>
  </si>
  <si>
    <t>Zasip z drobljenim materialom kot podlaga asfaltnih površin, vključno z razgrinjanjem, planiranjem in utrjevanjem po plasteh do potrebne zbitosti.</t>
  </si>
  <si>
    <t>Planiranje dna izkopa</t>
  </si>
  <si>
    <t>Planiranje dna izkopa za izdelavo podložnega betona temeljne plošče novega jaška</t>
  </si>
  <si>
    <t>Nakladanje in odvoz</t>
  </si>
  <si>
    <t>Nakladanje in odvoz izkopanega materiala na stalno deponijo.</t>
  </si>
  <si>
    <t>Vgradnja RF naležnih profilov velike rešetke</t>
  </si>
  <si>
    <t>Vgradnjo RF naležni profilov za veliko vzdolžno rešetko. RF rešetka z okvirjem zajeta v ključavničarskih delih. Samo vgradnja RF profilov. Poglobitev 30 cm tlorisnih dimenzij cca 78 x 23 cm.</t>
  </si>
  <si>
    <t>Vgradnja RF malega okvirja in obdelava poglobitve</t>
  </si>
  <si>
    <t>Vgradnjo RF okvirja na rob poglobitve za RF rešetko in vgradnja RF rešetke. RF rešetka z okvirjem zajeta v ključavničarskih delih. Samo vgradnja RF okvirja. Poglobitev višine 40 cm tlorisnih dimenzij 43 x 43 cm.</t>
  </si>
  <si>
    <t>Vgradnja cestnih robnikov</t>
  </si>
  <si>
    <t>Vgradnja novih cesstnih robnikov vključno s pripravo temeljne podloge iz betona C 15/20 šir. 30 cm in stičenjem robnikov s fino cementno malto.</t>
  </si>
  <si>
    <t>Uvrtavanje sider</t>
  </si>
  <si>
    <r>
      <t xml:space="preserve">Uvrtavanje lukenj </t>
    </r>
    <r>
      <rPr>
        <sz val="10"/>
        <rFont val="Symbol"/>
        <family val="1"/>
        <charset val="2"/>
      </rPr>
      <t>f</t>
    </r>
    <r>
      <rPr>
        <sz val="10"/>
        <rFont val="Arial CE"/>
        <charset val="238"/>
      </rPr>
      <t xml:space="preserve"> 16 za sidra </t>
    </r>
    <r>
      <rPr>
        <sz val="10"/>
        <rFont val="Symbol"/>
        <family val="1"/>
        <charset val="2"/>
      </rPr>
      <t xml:space="preserve">f </t>
    </r>
    <r>
      <rPr>
        <sz val="10"/>
        <rFont val="Arial CE"/>
        <charset val="238"/>
      </rPr>
      <t>14 vstavljana v sredino obstoječega roba odrezane talne plošče vključno z izpihavanjem lukenj, dobavo in vgradnjo sider z dvokomponentno sanacijsko malto. Sidta dolžine 30 cm (15 cm uvrtana) na razmaku 20 cm.</t>
    </r>
  </si>
  <si>
    <t>Izdelava AB talne plošče - sanacija</t>
  </si>
  <si>
    <t>Strojno vgrajevanje betona v armirane konstrukcije preseka 0.10 - 0.20 m3/m2-m1. Beton iz drobljene frakcije 0-30 plastičen beton C 25/30, za vgradnjo talne plošče. AB plošča debeline 20 cm. Finalna obdelava - metlanje.</t>
  </si>
  <si>
    <t>Dobava, rezanje, krivljenje in polaganje armaturnih mrež S 500 vključno z mrežami za talno ploščo (sanacija) +-Q385 - 17,60 m2.</t>
  </si>
  <si>
    <t>Asfalt ceste - nosilni sloj</t>
  </si>
  <si>
    <t>Dobava in vgradnja nosilnega sloja ceste debeline 8 cm vključno s pripravo podlage in zaključki</t>
  </si>
  <si>
    <t>Asfalt ceste - obrabni sloj</t>
  </si>
  <si>
    <t>Dobava in vgradnja asfaltnega sloja pločnika debeline 4 cm vključno s pripravo podlage in zaključki</t>
  </si>
  <si>
    <t>Dilatacijski trak</t>
  </si>
  <si>
    <t>Dobava in vgradnja traku dilaplast na dilatacijah starega in novega asfalta, vključno s predpremazom stika.</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</si>
  <si>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285 cm. Po načrtu - teža lestve 11,20 kg</t>
    </r>
  </si>
  <si>
    <t>Talna RF rešetka - ozka</t>
  </si>
  <si>
    <t>Izdelava in dobava naležnih profilov in rešetk izdelane iz RF jekla. Rešetke sestavljene iz treh enakih delov. Po načrtu - teža profilov in rešetk 11,55 kg</t>
  </si>
  <si>
    <t>Talna RF rešetka - mala</t>
  </si>
  <si>
    <t>Ocenjeni stroški posega na privatno zemljišče</t>
  </si>
  <si>
    <r>
      <t xml:space="preserve">Nepredvideni stroški, vezani na soglasje in dogovor z lastnikom parcele - deponije glede potrebnega izkopa prestavitev elektro priključka in sanacijo AB talne plošče platoja in s tem posega na privatno zemljišče vključno z oviranjem dela platoja. Potrebna rušitev in ponovna vgradnja dela AB talne plošče. Dela pri tem posegu zajeta v drugih postavkah tega popisa. </t>
    </r>
    <r>
      <rPr>
        <b/>
        <sz val="10"/>
        <rFont val="Arial CE"/>
        <charset val="238"/>
      </rPr>
      <t>Ocena.</t>
    </r>
  </si>
  <si>
    <t>JAŠEK JA 375 Stegne 33</t>
  </si>
  <si>
    <t>SANACIJA ODSEKOV KINET - JA 375</t>
  </si>
  <si>
    <r>
      <t xml:space="preserve">AB POKROV KINET - </t>
    </r>
    <r>
      <rPr>
        <b/>
        <sz val="10"/>
        <rFont val="Arial"/>
        <family val="2"/>
        <charset val="238"/>
      </rPr>
      <t>TIP 4 - 2 kom</t>
    </r>
  </si>
  <si>
    <t>5.1.10</t>
  </si>
  <si>
    <t>T1902, odsek 0</t>
  </si>
  <si>
    <t xml:space="preserve">S K U P A J - C : </t>
  </si>
  <si>
    <t>GRADBENA DELA - SANACIJA KINET IN JAŠKOV</t>
  </si>
  <si>
    <t>GLAVNI VROČEVOD T1902, DN500 - K180x100 cm</t>
  </si>
  <si>
    <t>KOLIČINE SANACIJSKIH DEL SO OCENJENE. OBSEG SANACIJE DOLOČITI V SOGLASJU Z NADZOROM INVESTITORJA.</t>
  </si>
  <si>
    <t>I. SANACIJA POŠKODB I. KATEGORIJE</t>
  </si>
  <si>
    <t>Čiščenje betonskih površin z vodnim pritiskom je predvideno po celotni trasi, pokrovi so upoštevani obojestransko, nanos CO2 zapornega sloja po vsej notranji površini kinete. Čiščenje velja tudi za obstoječe jaške AB kinet.</t>
  </si>
  <si>
    <t>Čiščenje betonskih površin</t>
  </si>
  <si>
    <t xml:space="preserve">Čiščenje betonskih površin s peskanjem in vodnim curkom pod visokim pritiskom minimalno 300 barov oziroma z mehansko pnevmatskimi kladivi. Pokrovi se čistijo obojestransko, zunanji del kinete v območju naleganja pokrovov na stene, notranje stene  in dno kinete.
kineta 180x100 cm:
 - dno kinete: 1,80 m x  5 m
 - stene kinete: 1,0 m x 5 m x 2
 - ležišče kinete: 0,15 m x 5 m x 2 
 - pokrov kinete (2,10 m x 1,0m) x 2 x 48 m
 - jaški 
</t>
  </si>
  <si>
    <t xml:space="preserve"> SKUPAJ : </t>
  </si>
  <si>
    <t>Dobava in nanos paropropustnega CO2</t>
  </si>
  <si>
    <r>
      <t>Dobava in nanos paropropustnega CO2 zapornega premaza skupaj s pripravo površine</t>
    </r>
    <r>
      <rPr>
        <b/>
        <u/>
        <sz val="10"/>
        <rFont val="Arial"/>
        <family val="2"/>
        <charset val="238"/>
      </rPr>
      <t xml:space="preserve"> ( notranjost kinete)</t>
    </r>
  </si>
  <si>
    <t>I. SANACIJA POŠKODB II., III., IV in V. KATEGORIJE</t>
  </si>
  <si>
    <t>Odstranitev betona</t>
  </si>
  <si>
    <r>
      <t xml:space="preserve">Odstranitev betona z vodnim curkom  pod visokim pritiskom od 1000 do 1500 barov do globine </t>
    </r>
    <r>
      <rPr>
        <b/>
        <sz val="10"/>
        <rFont val="Arial"/>
        <family val="2"/>
        <charset val="238"/>
      </rPr>
      <t>5 mm</t>
    </r>
    <r>
      <rPr>
        <sz val="10"/>
        <rFont val="Arial"/>
        <family val="2"/>
        <charset val="238"/>
      </rPr>
      <t xml:space="preserve">, do globine karbonatizacije, oziroma mehansko s pnevmatskimi kaldivi.
</t>
    </r>
    <r>
      <rPr>
        <b/>
        <u/>
        <sz val="10"/>
        <rFont val="Arial"/>
        <family val="2"/>
        <charset val="238"/>
      </rPr>
      <t>(notranje stene in obstoječi jaški)</t>
    </r>
  </si>
  <si>
    <t>- upoštevano cca 40 % površine</t>
  </si>
  <si>
    <t>Kombirano ročno – strojno čiščenje vgrajene armature</t>
  </si>
  <si>
    <r>
      <t xml:space="preserve">Kombirano ročno – strojno čiščenje vgrajene armature do stopnje očiščenosti Sa 2,5 , protikorozijska zaščita vgrajene armature z mineralnim premazom v dveh slojih, ki vsebuje stabilne inhibitorje korozije, obračun po m2 AB elementa, upoštevano 5-10 m armature /m2 elementa.
</t>
    </r>
    <r>
      <rPr>
        <b/>
        <u/>
        <sz val="10"/>
        <rFont val="Arial"/>
        <family val="2"/>
        <charset val="238"/>
      </rPr>
      <t>(notranje stene in obstoječi jaški )</t>
    </r>
  </si>
  <si>
    <t>Dobava in nanos adhezijskega sloja in reparaturne malte - do 2 cm</t>
  </si>
  <si>
    <r>
      <t xml:space="preserve">Dobava in nanos adhezijskega sloja in reparaturne malte v skupni debelini do 2 cm (v primeru večjih debelin večslojni nanos) skupaj z vsemi pomožnimi deli </t>
    </r>
    <r>
      <rPr>
        <b/>
        <u/>
        <sz val="10"/>
        <rFont val="Arial"/>
        <family val="2"/>
        <charset val="238"/>
      </rPr>
      <t xml:space="preserve">(pokrovi in notranje stene in obstoječi jaški) </t>
    </r>
  </si>
  <si>
    <t>Dobava in nanos adhezijskega sloja in reparaturne malte - 2 do 4 cm</t>
  </si>
  <si>
    <r>
      <t xml:space="preserve">Dobava in nanos adhezijskega sloja in reparaturne malte v skupni debelini od 2 do 4 cm (v primeru večjih debelin večslojni nanos) skupaj z vsemi pomožnimi deli </t>
    </r>
    <r>
      <rPr>
        <u/>
        <sz val="10"/>
        <rFont val="Arial"/>
        <family val="2"/>
        <charset val="238"/>
      </rPr>
      <t>(</t>
    </r>
    <r>
      <rPr>
        <b/>
        <u/>
        <sz val="10"/>
        <rFont val="Arial"/>
        <family val="2"/>
        <charset val="238"/>
      </rPr>
      <t>pokrovi in notranje stene in obstoječi jaški)</t>
    </r>
    <r>
      <rPr>
        <u/>
        <sz val="10"/>
        <rFont val="Arial"/>
        <family val="2"/>
        <charset val="238"/>
      </rPr>
      <t xml:space="preserve"> </t>
    </r>
  </si>
  <si>
    <t xml:space="preserve"> - upoštevano cca 15 % površine</t>
  </si>
  <si>
    <t>Odstranitev poškodovanega betona</t>
  </si>
  <si>
    <r>
      <t>Odstranitev poškodovanega betona z vodnim pritiskom 1000 do 1500 barov do</t>
    </r>
    <r>
      <rPr>
        <b/>
        <sz val="10"/>
        <rFont val="Arial"/>
        <family val="2"/>
        <charset val="238"/>
      </rPr>
      <t>10 mm</t>
    </r>
    <r>
      <rPr>
        <sz val="10"/>
        <rFont val="Arial"/>
        <family val="2"/>
        <charset val="238"/>
      </rPr>
      <t xml:space="preserve">oziroma do globine karbonatizacije in mehansko s  pnevmatskimi kladivi - delo je med ovirami. Kombinirano ročno strojno čiščenje vgrajene armature do stopnje čistosti Sa 2,5 , protikorozijska zaščita vgrajene armature z mineralnim premazom, ki vsebuje stabilne inhibitorje korozije, v dveh slojih, (upoštevano 5-10 tm armaturnih palic / m2 elementa - delo med ovirami). Dobava in nanos adhezijskega sloja in neskrčljive polimerno modificirane sanacijske malte, ki vsebuje inhibitorje korozije, v skupni debelini do 2 cm (v primeru večjih debelin večslojni nanos), skupaj s pomožnimi deli - delo med ovirami.
</t>
    </r>
    <r>
      <rPr>
        <b/>
        <u/>
        <sz val="10"/>
        <rFont val="Arial"/>
        <family val="2"/>
        <charset val="238"/>
      </rPr>
      <t>Dno kinete.</t>
    </r>
  </si>
  <si>
    <t>Sanacija dna kinete</t>
  </si>
  <si>
    <t>Nabava, dobava betona C30/37 (S4/S5) granulacije 0-4mm, z mikroarmaturo ter izdelava reprofilacije dna kinete v debelini 3-5cm na predhodno premazano površino z emulzijo vključno s finim zaribavanjem in vsemi ročnimi in strojnimi transporti do mesta vgradnje kompletno z predhodno zaščito vročevodnih cevi z filcem.</t>
  </si>
  <si>
    <t>Obdelava vertikalnih in horizontalnih fug</t>
  </si>
  <si>
    <t>Obdelava vertikalnih in horizontalnih fug med betonskimi elementi kinete s čiščenjem odstranitvijo odvečnega betona in dobava in nanos adhezijskega sloja in reparaturne malte, do debeline 4 cm.</t>
  </si>
  <si>
    <t xml:space="preserve"> - 4,1 m x 0,10 m x 5 kos</t>
  </si>
  <si>
    <t>Sanacija roba ležišč pokrovov betonskih plošč</t>
  </si>
  <si>
    <t xml:space="preserve">Sanacija roba ležišč pokrovov betonskih plošč z dvostranskim opažem in nanosom adhezijskega sloja in reparaturne malte v skupni debelini do 4cm.
</t>
  </si>
  <si>
    <t xml:space="preserve"> - 0.15 m x 5 m x 2</t>
  </si>
  <si>
    <t>III. INJEKTIRANJE RAZPOK</t>
  </si>
  <si>
    <t>Injektiranje razpok v betonu širine do 2 mm</t>
  </si>
  <si>
    <t>Injektiranje razpok v betonu širine do 2 mm z nizkoviskozno epoksidno smolo, skupaj z dobavo materiala in z vsemi pomožnimi deli</t>
  </si>
  <si>
    <t>IV. OJAČITEV POKROVOV Z DOLEPLJANJEM LAMEL</t>
  </si>
  <si>
    <t>Dobava in montaža karbonskih vezi</t>
  </si>
  <si>
    <t xml:space="preserve">Dobava in montaža karbonskih vezi CFK dimenzij 50/1,2 mm, E = 21000 kN/m2 sig v = 200 kN/cm2, skupaj s pripravo podlage in lepilom ter z vsemi pomožnimi deli   </t>
  </si>
  <si>
    <t>Čiščenje ostankov betona</t>
  </si>
  <si>
    <t>Čiščenje ostankov betona, izolacije, okruškov, ostankov opaža, mulja,z iznosom in odvozom na deponijo.</t>
  </si>
  <si>
    <t>ure</t>
  </si>
  <si>
    <t>Strojno in ročno čiščenje sprijete malte</t>
  </si>
  <si>
    <t>Strojno in ročno čiščenje sprijete malte v fugah med krovnimi ploščami in ležišči.</t>
  </si>
  <si>
    <t>Nadzor in kontrola kakovosti</t>
  </si>
  <si>
    <r>
      <t xml:space="preserve">Investitorjev nadzor nad kvaliteto sanacije armiranobetonskih površin - kontrola kakovosti vgrajenih materijalov, kontrola postopkov tehnologije  vgrajevanja in pomoč investitorju pri spremembah ali dopolnitvah pri izvajanju sanacije. </t>
    </r>
    <r>
      <rPr>
        <b/>
        <sz val="10"/>
        <rFont val="Arial"/>
        <family val="2"/>
        <charset val="238"/>
      </rPr>
      <t xml:space="preserve">Izvajalca nadzora določi investitor! </t>
    </r>
    <r>
      <rPr>
        <sz val="10"/>
        <rFont val="Arial"/>
        <family val="2"/>
        <charset val="238"/>
      </rPr>
      <t xml:space="preserve">  </t>
    </r>
  </si>
  <si>
    <t>Nepredvidena  dela</t>
  </si>
  <si>
    <t>C-  JAŠKI IN PRIKLJUČNE KINETE  JA370, JA 371, JA 372, JA 373, JA točka 7 in JA375</t>
  </si>
  <si>
    <t>C-  JAŠKI IN PRIKLJUČNE KINETE</t>
  </si>
  <si>
    <t>SKUPAJ A+B+C+D</t>
  </si>
  <si>
    <t>D - SANACIJA KINET IN JAŠKOV</t>
  </si>
  <si>
    <t xml:space="preserve"> T1925 ( P1375 ), odsek 7-7.1</t>
  </si>
  <si>
    <t xml:space="preserve">  T1924 ( P1627 ), odsek 4-4.1</t>
  </si>
  <si>
    <t>Podpis odgovorne osebe ponudnika :</t>
  </si>
  <si>
    <t>brez davka na dodano vrednost</t>
  </si>
  <si>
    <t>S K U P A J :</t>
  </si>
  <si>
    <t>vrednost                                               ( v EUR )</t>
  </si>
  <si>
    <t>OBJEKT</t>
  </si>
  <si>
    <t>zap. št.</t>
  </si>
  <si>
    <t>R  E K A P I T U L A C I J A</t>
  </si>
  <si>
    <t>Asfalt - vgradnja vozišče 12 cm</t>
  </si>
  <si>
    <r>
      <rPr>
        <b/>
        <sz val="10"/>
        <rFont val="Arial"/>
        <family val="2"/>
        <charset val="238"/>
      </rPr>
      <t>bitudrobir:</t>
    </r>
    <r>
      <rPr>
        <sz val="10"/>
        <rFont val="Arial"/>
        <family val="2"/>
        <charset val="238"/>
      </rPr>
      <t xml:space="preserve"> vezana nosilna zmes AC 22 base B 50/70 A3, d = 8 cm</t>
    </r>
  </si>
  <si>
    <t>asfaltbeton: vezana obrabno zaporna plast AC 8 surf B 70/100 A3, d = 4 cm</t>
  </si>
  <si>
    <t>asfaltbeton: vezana obrabno zaporna plast AC 8 surf B 70/100 A3, d = 3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</si>
</sst>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SIT&quot;_-;\-* #,##0.00\ &quot;SIT&quot;_-;_-* &quot;-&quot;??\ &quot;SIT&quot;_-;_-@_-"/>
    <numFmt numFmtId="165" formatCode=";;;"/>
  </numFmts>
  <fonts count="33"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b/>
      <u/>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b/>
      <i/>
      <sz val="10"/>
      <name val="Arial"/>
      <family val="2"/>
      <charset val="238"/>
    </font>
    <font>
      <i/>
      <sz val="10"/>
      <color rgb="FF7F7F7F"/>
      <name val="Arial"/>
      <family val="2"/>
      <charset val="238"/>
    </font>
    <font>
      <sz val="10"/>
      <name val="Times New Roman CE"/>
      <charset val="238"/>
    </font>
    <font>
      <sz val="10"/>
      <color rgb="FFFF0000"/>
      <name val="Arial"/>
      <family val="2"/>
      <charset val="238"/>
    </font>
    <font>
      <vertAlign val="superscript"/>
      <sz val="10"/>
      <color theme="1"/>
      <name val="Arial"/>
      <family val="2"/>
      <charset val="238"/>
    </font>
    <font>
      <strike/>
      <sz val="12"/>
      <name val="Arial"/>
      <family val="2"/>
      <charset val="238"/>
    </font>
    <font>
      <sz val="12"/>
      <name val="Arial"/>
      <family val="2"/>
      <charset val="238"/>
    </font>
    <font>
      <b/>
      <sz val="10"/>
      <name val="Arial CE"/>
      <charset val="238"/>
    </font>
    <font>
      <sz val="10"/>
      <name val="Symbol"/>
      <family val="1"/>
      <charset val="2"/>
    </font>
    <font>
      <b/>
      <sz val="10"/>
      <name val="Symbol"/>
      <family val="1"/>
      <charset val="2"/>
    </font>
    <font>
      <sz val="10"/>
      <name val="Arial"/>
      <family val="2"/>
    </font>
    <font>
      <sz val="11"/>
      <name val="Arial"/>
      <family val="2"/>
    </font>
    <font>
      <sz val="12"/>
      <name val="Arial"/>
      <family val="2"/>
    </font>
    <font>
      <b/>
      <sz val="10"/>
      <name val="Arial CE"/>
      <family val="2"/>
      <charset val="238"/>
    </font>
    <font>
      <sz val="10"/>
      <name val="Times New Roman CE"/>
      <family val="1"/>
      <charset val="238"/>
    </font>
    <font>
      <u/>
      <sz val="10"/>
      <name val="Arial"/>
      <family val="2"/>
      <charset val="238"/>
    </font>
    <font>
      <sz val="9"/>
      <name val="Arial"/>
      <family val="2"/>
      <charset val="238"/>
    </font>
    <font>
      <sz val="11"/>
      <name val="Calibri"/>
      <family val="2"/>
      <charset val="238"/>
    </font>
    <font>
      <i/>
      <sz val="10"/>
      <name val="Arial"/>
      <family val="2"/>
      <charset val="238"/>
    </font>
    <font>
      <b/>
      <i/>
      <sz val="12"/>
      <name val="Arial"/>
      <family val="2"/>
      <charset val="238"/>
    </font>
    <font>
      <b/>
      <sz val="16"/>
      <name val="Arial"/>
      <family val="2"/>
      <charset val="238"/>
    </font>
    <font>
      <b/>
      <u/>
      <sz val="20"/>
      <name val="Arial"/>
      <family val="2"/>
      <charset val="238"/>
    </font>
  </fonts>
  <fills count="8">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rgb="FFFFC00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9" tint="0.59999389629810485"/>
        <bgColor indexed="64"/>
      </patternFill>
    </fill>
  </fills>
  <borders count="29">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style="hair">
        <color indexed="64"/>
      </bottom>
      <diagonal/>
    </border>
  </borders>
  <cellStyleXfs count="17">
    <xf numFmtId="0" fontId="0" fillId="0" borderId="0"/>
    <xf numFmtId="0" fontId="2" fillId="0" borderId="0"/>
    <xf numFmtId="164" fontId="1" fillId="0" borderId="0" applyFont="0" applyFill="0" applyBorder="0" applyAlignment="0" applyProtection="0"/>
    <xf numFmtId="0" fontId="10" fillId="0" borderId="0"/>
    <xf numFmtId="0" fontId="10" fillId="0" borderId="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applyNumberFormat="0" applyFill="0" applyBorder="0" applyAlignment="0" applyProtection="0"/>
    <xf numFmtId="0" fontId="13" fillId="0" borderId="0"/>
    <xf numFmtId="164" fontId="1" fillId="0" borderId="0" applyFont="0" applyFill="0" applyBorder="0" applyAlignment="0" applyProtection="0"/>
    <xf numFmtId="0" fontId="1" fillId="0" borderId="0"/>
    <xf numFmtId="0" fontId="2" fillId="0" borderId="0"/>
  </cellStyleXfs>
  <cellXfs count="329">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justify" vertical="top" wrapText="1"/>
    </xf>
    <xf numFmtId="0" fontId="4" fillId="2"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4" fontId="4" fillId="0" borderId="6" xfId="13"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right"/>
    </xf>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9"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0" fontId="3" fillId="0" borderId="0" xfId="0" applyFont="1" applyFill="1" applyAlignment="1" applyProtection="1">
      <alignmen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4" xfId="0" applyNumberFormat="1" applyFont="1" applyFill="1" applyBorder="1" applyAlignment="1" applyProtection="1">
      <alignment horizontal="right"/>
      <protection locked="0"/>
    </xf>
    <xf numFmtId="4" fontId="3" fillId="0" borderId="14"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4" fontId="6" fillId="0" borderId="0" xfId="0" applyNumberFormat="1" applyFont="1" applyBorder="1" applyAlignment="1" applyProtection="1">
      <alignment horizontal="right" vertical="top"/>
    </xf>
    <xf numFmtId="0" fontId="3" fillId="0" borderId="0" xfId="0" applyFont="1" applyBorder="1" applyAlignment="1" applyProtection="1">
      <alignment horizontal="right" vertical="top"/>
    </xf>
    <xf numFmtId="0" fontId="3" fillId="0" borderId="0" xfId="3" applyFont="1" applyBorder="1" applyAlignment="1" applyProtection="1">
      <alignment horizontal="center"/>
    </xf>
    <xf numFmtId="4" fontId="3" fillId="0" borderId="0" xfId="3" applyNumberFormat="1" applyFont="1" applyBorder="1" applyAlignment="1" applyProtection="1">
      <alignment horizontal="right"/>
    </xf>
    <xf numFmtId="0" fontId="3" fillId="0" borderId="0" xfId="3" applyFont="1" applyBorder="1" applyAlignment="1" applyProtection="1">
      <alignment horizontal="right"/>
    </xf>
    <xf numFmtId="0" fontId="3" fillId="0" borderId="0" xfId="9"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4" fontId="6" fillId="0" borderId="2" xfId="0" applyNumberFormat="1" applyFont="1" applyFill="1" applyBorder="1" applyAlignment="1" applyProtection="1">
      <alignment horizontal="right" vertical="top"/>
    </xf>
    <xf numFmtId="0" fontId="3" fillId="0" borderId="2" xfId="0" applyFont="1" applyFill="1" applyBorder="1" applyAlignment="1" applyProtection="1">
      <alignment horizontal="right" vertical="top"/>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7" fillId="0" borderId="2" xfId="0" applyFont="1" applyFill="1" applyBorder="1" applyAlignment="1" applyProtection="1">
      <alignment horizontal="left" vertical="top" wrapText="1"/>
    </xf>
    <xf numFmtId="0" fontId="4" fillId="0" borderId="0" xfId="3" applyFont="1" applyFill="1" applyBorder="1" applyAlignment="1" applyProtection="1">
      <alignment horizontal="left" vertical="top"/>
    </xf>
    <xf numFmtId="0" fontId="4" fillId="0" borderId="0" xfId="6" applyFont="1" applyFill="1" applyBorder="1" applyAlignment="1" applyProtection="1">
      <alignment horizontal="left" vertical="top"/>
    </xf>
    <xf numFmtId="0" fontId="3" fillId="0" borderId="0" xfId="6"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3" fillId="0" borderId="2" xfId="6" applyFont="1" applyFill="1" applyBorder="1" applyAlignment="1" applyProtection="1">
      <alignment horizontal="left" vertical="top" wrapText="1"/>
    </xf>
    <xf numFmtId="0" fontId="4" fillId="0" borderId="0" xfId="7" applyFont="1" applyFill="1" applyBorder="1" applyAlignment="1" applyProtection="1">
      <alignment horizontal="left" vertical="top"/>
    </xf>
    <xf numFmtId="0" fontId="4" fillId="0" borderId="0" xfId="9"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2" xfId="0" applyFont="1" applyFill="1" applyBorder="1" applyAlignment="1" applyProtection="1">
      <alignment horizontal="center" vertical="top"/>
    </xf>
    <xf numFmtId="0" fontId="11" fillId="0" borderId="0" xfId="0" applyFont="1" applyFill="1" applyBorder="1" applyAlignment="1" applyProtection="1">
      <alignment horizontal="left" vertical="top" wrapText="1"/>
    </xf>
    <xf numFmtId="0" fontId="11"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4" fontId="6" fillId="0" borderId="2" xfId="0" applyNumberFormat="1" applyFont="1" applyFill="1" applyBorder="1" applyAlignment="1" applyProtection="1">
      <alignment horizontal="right"/>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165" fontId="4" fillId="0" borderId="0" xfId="0" applyNumberFormat="1" applyFont="1" applyBorder="1" applyAlignment="1" applyProtection="1">
      <alignment horizontal="center" vertical="top"/>
    </xf>
    <xf numFmtId="0" fontId="3" fillId="0" borderId="0" xfId="0" applyFont="1" applyBorder="1" applyAlignment="1" applyProtection="1">
      <alignment horizontal="left" vertical="top"/>
    </xf>
    <xf numFmtId="0" fontId="4" fillId="0" borderId="0" xfId="0" applyFont="1" applyBorder="1" applyAlignment="1" applyProtection="1">
      <alignment horizontal="left" vertical="top"/>
    </xf>
    <xf numFmtId="0" fontId="3" fillId="0" borderId="0" xfId="0" applyFont="1" applyFill="1" applyAlignment="1" applyProtection="1">
      <alignment horizontal="left" vertical="top" wrapText="1"/>
    </xf>
    <xf numFmtId="0" fontId="3" fillId="0" borderId="0" xfId="0" applyFont="1" applyFill="1" applyAlignment="1" applyProtection="1">
      <alignment horizontal="justify" vertical="top" wrapText="1"/>
    </xf>
    <xf numFmtId="49" fontId="4" fillId="0" borderId="15" xfId="0" applyNumberFormat="1" applyFont="1" applyBorder="1" applyAlignment="1" applyProtection="1">
      <alignment horizontal="center" vertical="center" textRotation="90"/>
    </xf>
    <xf numFmtId="0" fontId="4" fillId="0" borderId="15" xfId="0" applyFont="1" applyBorder="1" applyAlignment="1" applyProtection="1">
      <alignment horizontal="center" vertical="top" wrapText="1"/>
    </xf>
    <xf numFmtId="0" fontId="4" fillId="0" borderId="15" xfId="0" applyFont="1" applyBorder="1" applyAlignment="1" applyProtection="1">
      <alignment horizontal="center" vertical="center" textRotation="90"/>
    </xf>
    <xf numFmtId="4" fontId="4" fillId="0" borderId="15" xfId="0" applyNumberFormat="1" applyFont="1" applyBorder="1" applyAlignment="1" applyProtection="1">
      <alignment horizontal="right" vertical="center" textRotation="90" wrapText="1"/>
    </xf>
    <xf numFmtId="0" fontId="14" fillId="0" borderId="0" xfId="0" applyFont="1" applyFill="1" applyBorder="1" applyAlignment="1" applyProtection="1">
      <alignment horizontal="center"/>
    </xf>
    <xf numFmtId="0" fontId="10" fillId="0" borderId="0" xfId="0" applyFont="1" applyFill="1" applyBorder="1" applyAlignment="1" applyProtection="1">
      <alignment horizontal="center"/>
    </xf>
    <xf numFmtId="4" fontId="3" fillId="0" borderId="0" xfId="0" applyNumberFormat="1" applyFont="1" applyAlignment="1" applyProtection="1">
      <alignment horizontal="right" vertical="top"/>
    </xf>
    <xf numFmtId="4" fontId="3" fillId="0" borderId="0" xfId="0" applyNumberFormat="1" applyFont="1" applyAlignment="1" applyProtection="1">
      <alignment vertical="top"/>
    </xf>
    <xf numFmtId="0" fontId="4" fillId="0" borderId="4" xfId="0" applyFont="1" applyFill="1" applyBorder="1" applyAlignment="1" applyProtection="1">
      <alignment horizontal="center" vertical="center" wrapText="1"/>
    </xf>
    <xf numFmtId="0" fontId="4" fillId="0" borderId="0" xfId="0" applyFont="1" applyFill="1" applyAlignment="1" applyProtection="1">
      <alignment horizontal="left" vertical="top"/>
    </xf>
    <xf numFmtId="0" fontId="4" fillId="2"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4" fillId="0" borderId="0" xfId="0" applyFont="1" applyBorder="1" applyAlignment="1" applyProtection="1">
      <alignment vertical="top" wrapText="1"/>
    </xf>
    <xf numFmtId="49" fontId="4" fillId="0" borderId="0" xfId="0" applyNumberFormat="1" applyFont="1" applyFill="1" applyAlignment="1" applyProtection="1">
      <alignment horizontal="right" vertical="top"/>
    </xf>
    <xf numFmtId="165" fontId="4" fillId="0" borderId="2" xfId="0" applyNumberFormat="1" applyFont="1" applyFill="1" applyBorder="1" applyAlignment="1" applyProtection="1">
      <alignment horizontal="center" vertical="top"/>
    </xf>
    <xf numFmtId="165" fontId="4" fillId="0" borderId="0" xfId="0" applyNumberFormat="1" applyFont="1" applyFill="1" applyBorder="1" applyAlignment="1" applyProtection="1">
      <alignment horizontal="center" vertical="top"/>
    </xf>
    <xf numFmtId="0" fontId="25" fillId="0" borderId="0" xfId="16" applyFont="1" applyAlignment="1" applyProtection="1"/>
    <xf numFmtId="0" fontId="3" fillId="0" borderId="0" xfId="0" applyFont="1" applyAlignment="1" applyProtection="1">
      <alignment horizontal="center" vertical="top" wrapText="1"/>
    </xf>
    <xf numFmtId="0" fontId="4" fillId="0" borderId="0" xfId="0" applyFont="1" applyAlignment="1" applyProtection="1">
      <alignment horizontal="left"/>
    </xf>
    <xf numFmtId="0" fontId="4" fillId="0" borderId="0" xfId="0" applyFont="1" applyFill="1" applyAlignment="1" applyProtection="1">
      <alignment horizontal="left"/>
    </xf>
    <xf numFmtId="2" fontId="27" fillId="0" borderId="0" xfId="0" applyNumberFormat="1" applyFont="1" applyFill="1" applyBorder="1" applyAlignment="1" applyProtection="1">
      <alignment horizontal="right"/>
    </xf>
    <xf numFmtId="2" fontId="4" fillId="0" borderId="0" xfId="0" applyNumberFormat="1" applyFont="1" applyAlignment="1" applyProtection="1">
      <alignment horizontal="right" vertical="top"/>
    </xf>
    <xf numFmtId="2" fontId="4" fillId="0" borderId="15" xfId="0" applyNumberFormat="1" applyFont="1" applyBorder="1" applyAlignment="1" applyProtection="1">
      <alignment horizontal="right" vertical="center" textRotation="90"/>
    </xf>
    <xf numFmtId="2" fontId="3" fillId="0" borderId="2" xfId="0" applyNumberFormat="1" applyFont="1" applyBorder="1" applyAlignment="1" applyProtection="1">
      <alignment horizontal="right" vertical="top"/>
    </xf>
    <xf numFmtId="2" fontId="3" fillId="0" borderId="0" xfId="0" applyNumberFormat="1" applyFont="1" applyBorder="1" applyAlignment="1" applyProtection="1">
      <alignment horizontal="right" vertical="top"/>
    </xf>
    <xf numFmtId="2" fontId="6" fillId="0" borderId="0" xfId="0" applyNumberFormat="1" applyFont="1" applyFill="1" applyBorder="1" applyAlignment="1" applyProtection="1">
      <alignment horizontal="right"/>
    </xf>
    <xf numFmtId="2" fontId="6" fillId="0" borderId="1" xfId="0" applyNumberFormat="1" applyFont="1" applyFill="1" applyBorder="1" applyAlignment="1" applyProtection="1">
      <alignment horizontal="right"/>
    </xf>
    <xf numFmtId="2" fontId="3" fillId="0" borderId="3" xfId="0" applyNumberFormat="1" applyFont="1" applyFill="1" applyBorder="1" applyAlignment="1" applyProtection="1">
      <alignment horizontal="right" vertical="top"/>
    </xf>
    <xf numFmtId="2" fontId="3" fillId="0" borderId="0" xfId="0" applyNumberFormat="1" applyFont="1" applyAlignment="1" applyProtection="1">
      <alignment horizontal="right" vertical="top"/>
    </xf>
    <xf numFmtId="2" fontId="4" fillId="0" borderId="15" xfId="0" applyNumberFormat="1" applyFont="1" applyBorder="1" applyAlignment="1" applyProtection="1">
      <alignment horizontal="center" vertical="center" textRotation="90"/>
    </xf>
    <xf numFmtId="0" fontId="5" fillId="0" borderId="0" xfId="0" applyFont="1" applyFill="1" applyAlignment="1" applyProtection="1">
      <alignment horizontal="centerContinuous" vertical="top"/>
    </xf>
    <xf numFmtId="4" fontId="16" fillId="0" borderId="0" xfId="0" applyNumberFormat="1" applyFont="1" applyFill="1" applyAlignment="1" applyProtection="1">
      <alignment horizontal="centerContinuous" vertical="top"/>
    </xf>
    <xf numFmtId="0" fontId="17" fillId="0" borderId="0" xfId="0" applyFont="1" applyFill="1" applyAlignment="1" applyProtection="1">
      <alignment vertical="top"/>
    </xf>
    <xf numFmtId="0" fontId="4" fillId="0" borderId="0" xfId="0" applyFont="1" applyFill="1" applyAlignment="1" applyProtection="1">
      <alignment horizontal="center" vertical="top"/>
    </xf>
    <xf numFmtId="0" fontId="4" fillId="0" borderId="0" xfId="0" applyFont="1" applyFill="1" applyAlignment="1" applyProtection="1">
      <alignment vertical="top"/>
    </xf>
    <xf numFmtId="4" fontId="6" fillId="0" borderId="0" xfId="0" applyNumberFormat="1" applyFont="1" applyFill="1" applyAlignment="1" applyProtection="1">
      <alignment horizontal="right" vertical="top"/>
    </xf>
    <xf numFmtId="49" fontId="4" fillId="0" borderId="1" xfId="0" applyNumberFormat="1" applyFont="1" applyFill="1" applyBorder="1" applyAlignment="1" applyProtection="1">
      <alignment horizontal="center" vertical="center" textRotation="90"/>
    </xf>
    <xf numFmtId="0" fontId="4"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right" vertical="center" textRotation="90"/>
    </xf>
    <xf numFmtId="0" fontId="4" fillId="0" borderId="1" xfId="0" applyFont="1" applyFill="1" applyBorder="1" applyAlignment="1" applyProtection="1">
      <alignment horizontal="left" vertical="center" textRotation="90"/>
    </xf>
    <xf numFmtId="4" fontId="4" fillId="0" borderId="1" xfId="0" applyNumberFormat="1" applyFont="1" applyFill="1" applyBorder="1" applyAlignment="1" applyProtection="1">
      <alignment horizontal="right" vertical="center" textRotation="90" wrapText="1"/>
    </xf>
    <xf numFmtId="0" fontId="18" fillId="0" borderId="0" xfId="15" applyFont="1" applyAlignment="1" applyProtection="1">
      <alignment horizontal="center" vertical="top"/>
    </xf>
    <xf numFmtId="0" fontId="0" fillId="0" borderId="0" xfId="15" applyFont="1" applyAlignment="1" applyProtection="1">
      <alignment vertical="top" wrapText="1"/>
    </xf>
    <xf numFmtId="4" fontId="1" fillId="0" borderId="0" xfId="15" applyNumberFormat="1" applyProtection="1"/>
    <xf numFmtId="0" fontId="1" fillId="0" borderId="0" xfId="15" applyAlignment="1" applyProtection="1">
      <alignment horizontal="center"/>
    </xf>
    <xf numFmtId="0" fontId="3" fillId="0" borderId="0" xfId="0" applyFont="1" applyAlignment="1" applyProtection="1">
      <alignment horizontal="justify"/>
    </xf>
    <xf numFmtId="0" fontId="18" fillId="0" borderId="0" xfId="15" applyFont="1" applyAlignment="1" applyProtection="1">
      <alignment vertical="top" wrapText="1"/>
    </xf>
    <xf numFmtId="0" fontId="4" fillId="0" borderId="0" xfId="0" applyFont="1" applyAlignment="1" applyProtection="1">
      <alignment horizontal="justify"/>
    </xf>
    <xf numFmtId="4" fontId="3" fillId="0" borderId="0" xfId="0" applyNumberFormat="1" applyFont="1" applyAlignment="1" applyProtection="1">
      <alignment horizontal="justify"/>
    </xf>
    <xf numFmtId="0" fontId="4" fillId="0" borderId="1" xfId="0" applyFont="1" applyBorder="1" applyAlignment="1" applyProtection="1">
      <alignment horizontal="justify"/>
    </xf>
    <xf numFmtId="0" fontId="0" fillId="0" borderId="1" xfId="15" applyFont="1" applyBorder="1" applyAlignment="1" applyProtection="1">
      <alignment vertical="top" wrapText="1"/>
    </xf>
    <xf numFmtId="4" fontId="1" fillId="0" borderId="1" xfId="15" applyNumberFormat="1" applyBorder="1" applyProtection="1"/>
    <xf numFmtId="0" fontId="1" fillId="0" borderId="1" xfId="15" applyBorder="1" applyAlignment="1" applyProtection="1">
      <alignment horizontal="center"/>
    </xf>
    <xf numFmtId="0" fontId="4" fillId="0" borderId="2" xfId="0" applyFont="1" applyBorder="1" applyAlignment="1" applyProtection="1">
      <alignment horizontal="justify"/>
    </xf>
    <xf numFmtId="0" fontId="0" fillId="0" borderId="2" xfId="15" applyFont="1" applyBorder="1" applyAlignment="1" applyProtection="1">
      <alignment vertical="top" wrapText="1"/>
    </xf>
    <xf numFmtId="4" fontId="1" fillId="0" borderId="2" xfId="15" applyNumberFormat="1" applyBorder="1" applyProtection="1"/>
    <xf numFmtId="0" fontId="1" fillId="0" borderId="2" xfId="15" applyBorder="1" applyAlignment="1" applyProtection="1">
      <alignment horizontal="center"/>
    </xf>
    <xf numFmtId="0" fontId="0" fillId="0" borderId="0" xfId="15" applyFont="1" applyAlignment="1" applyProtection="1">
      <alignment horizontal="center"/>
    </xf>
    <xf numFmtId="1" fontId="3" fillId="0" borderId="0" xfId="0" applyNumberFormat="1" applyFont="1" applyAlignment="1" applyProtection="1">
      <alignment horizontal="justify"/>
    </xf>
    <xf numFmtId="4" fontId="0" fillId="0" borderId="0" xfId="0" applyNumberFormat="1" applyProtection="1"/>
    <xf numFmtId="0" fontId="1" fillId="0" borderId="0" xfId="15" applyAlignment="1" applyProtection="1">
      <alignment horizontal="center" vertical="top"/>
    </xf>
    <xf numFmtId="0" fontId="1" fillId="0" borderId="0" xfId="15" applyAlignment="1" applyProtection="1">
      <alignment vertical="top" wrapText="1"/>
    </xf>
    <xf numFmtId="0" fontId="18" fillId="0" borderId="1" xfId="15" applyFont="1" applyBorder="1" applyAlignment="1" applyProtection="1">
      <alignment horizontal="center" vertical="top"/>
    </xf>
    <xf numFmtId="0" fontId="4" fillId="0" borderId="3" xfId="0" applyFont="1" applyBorder="1" applyAlignment="1" applyProtection="1">
      <alignment horizontal="right" vertical="top"/>
    </xf>
    <xf numFmtId="0" fontId="4" fillId="0" borderId="3" xfId="0" applyFont="1" applyBorder="1" applyAlignment="1" applyProtection="1">
      <alignment horizontal="left" vertical="top"/>
    </xf>
    <xf numFmtId="0" fontId="3" fillId="0" borderId="3" xfId="0" applyFont="1" applyBorder="1" applyAlignment="1" applyProtection="1">
      <alignment horizontal="right" vertical="top"/>
    </xf>
    <xf numFmtId="0" fontId="3" fillId="0" borderId="3" xfId="0" applyFont="1" applyBorder="1" applyAlignment="1" applyProtection="1">
      <alignment horizontal="center" vertical="top"/>
    </xf>
    <xf numFmtId="4" fontId="4" fillId="0" borderId="3" xfId="0" applyNumberFormat="1" applyFont="1" applyBorder="1" applyAlignment="1" applyProtection="1">
      <alignment horizontal="right" vertical="top"/>
    </xf>
    <xf numFmtId="0" fontId="18" fillId="0" borderId="0" xfId="15" applyFont="1" applyProtection="1"/>
    <xf numFmtId="0" fontId="1" fillId="0" borderId="0" xfId="15" applyProtection="1"/>
    <xf numFmtId="4" fontId="3" fillId="0" borderId="0" xfId="0" applyNumberFormat="1" applyFont="1" applyAlignment="1" applyProtection="1">
      <alignment horizontal="right"/>
    </xf>
    <xf numFmtId="0" fontId="4" fillId="0" borderId="0" xfId="0" applyFont="1" applyAlignment="1" applyProtection="1">
      <alignment vertical="top"/>
    </xf>
    <xf numFmtId="0" fontId="3" fillId="0" borderId="0" xfId="0" applyFont="1" applyAlignment="1" applyProtection="1">
      <alignment horizontal="left"/>
    </xf>
    <xf numFmtId="4" fontId="6" fillId="0" borderId="0" xfId="0" applyNumberFormat="1" applyFont="1" applyAlignment="1" applyProtection="1">
      <alignment vertical="top"/>
    </xf>
    <xf numFmtId="0" fontId="3" fillId="0" borderId="0" xfId="0" applyFont="1" applyFill="1" applyAlignment="1" applyProtection="1">
      <alignment horizontal="left"/>
    </xf>
    <xf numFmtId="4" fontId="6" fillId="0" borderId="0" xfId="0" applyNumberFormat="1" applyFont="1" applyFill="1" applyAlignment="1" applyProtection="1">
      <alignment vertical="top"/>
    </xf>
    <xf numFmtId="0" fontId="0" fillId="0" borderId="0" xfId="0" applyProtection="1"/>
    <xf numFmtId="0" fontId="4" fillId="0" borderId="0" xfId="0" applyFont="1" applyAlignment="1" applyProtection="1">
      <alignment horizontal="center" vertical="top"/>
    </xf>
    <xf numFmtId="49" fontId="4" fillId="0" borderId="1" xfId="0" applyNumberFormat="1" applyFont="1" applyBorder="1" applyAlignment="1" applyProtection="1">
      <alignment horizontal="center" vertical="center" textRotation="9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textRotation="90"/>
    </xf>
    <xf numFmtId="0" fontId="4" fillId="0" borderId="1" xfId="0" applyFont="1" applyBorder="1" applyAlignment="1" applyProtection="1">
      <alignment horizontal="left" vertical="center" textRotation="90"/>
    </xf>
    <xf numFmtId="4" fontId="4" fillId="0" borderId="1" xfId="0" applyNumberFormat="1" applyFont="1" applyBorder="1" applyAlignment="1" applyProtection="1">
      <alignment horizontal="right" vertical="center" textRotation="90" wrapText="1"/>
    </xf>
    <xf numFmtId="4" fontId="3" fillId="0" borderId="2" xfId="0" applyNumberFormat="1" applyFont="1" applyBorder="1" applyAlignment="1" applyProtection="1">
      <alignment horizontal="right" vertical="top"/>
    </xf>
    <xf numFmtId="0" fontId="21" fillId="0" borderId="0" xfId="0" applyFont="1" applyProtection="1"/>
    <xf numFmtId="0" fontId="21" fillId="0" borderId="0" xfId="0" applyFont="1" applyAlignment="1" applyProtection="1">
      <alignment vertical="top"/>
    </xf>
    <xf numFmtId="0" fontId="22" fillId="0" borderId="0" xfId="15" applyFont="1" applyProtection="1"/>
    <xf numFmtId="4" fontId="23" fillId="0" borderId="0" xfId="15" applyNumberFormat="1" applyFont="1" applyProtection="1"/>
    <xf numFmtId="3" fontId="1" fillId="0" borderId="0" xfId="15" applyNumberFormat="1" applyProtection="1"/>
    <xf numFmtId="3" fontId="24" fillId="0" borderId="0" xfId="15" applyNumberFormat="1" applyFont="1" applyProtection="1"/>
    <xf numFmtId="0" fontId="3" fillId="0" borderId="0" xfId="15" applyFont="1" applyAlignment="1" applyProtection="1">
      <alignment vertical="top" wrapText="1"/>
    </xf>
    <xf numFmtId="0" fontId="1" fillId="0" borderId="1" xfId="15" applyBorder="1" applyAlignment="1" applyProtection="1">
      <alignment horizontal="center" vertical="top"/>
    </xf>
    <xf numFmtId="0" fontId="1" fillId="0" borderId="1" xfId="15" applyBorder="1" applyAlignment="1" applyProtection="1">
      <alignment vertical="top" wrapText="1"/>
    </xf>
    <xf numFmtId="0" fontId="24" fillId="0" borderId="0" xfId="15" applyFont="1" applyAlignment="1" applyProtection="1">
      <alignment horizontal="center" vertical="top"/>
    </xf>
    <xf numFmtId="0" fontId="24" fillId="3" borderId="0" xfId="15" applyFont="1" applyFill="1" applyAlignment="1" applyProtection="1">
      <alignment horizontal="center"/>
    </xf>
    <xf numFmtId="0" fontId="24" fillId="3" borderId="0" xfId="15" applyFont="1" applyFill="1" applyAlignment="1" applyProtection="1">
      <alignment horizontal="right"/>
    </xf>
    <xf numFmtId="4" fontId="24" fillId="3" borderId="0" xfId="15" applyNumberFormat="1" applyFont="1" applyFill="1" applyProtection="1"/>
    <xf numFmtId="4" fontId="24" fillId="3" borderId="0" xfId="15" applyNumberFormat="1" applyFont="1" applyFill="1" applyAlignment="1" applyProtection="1">
      <alignment horizontal="right" vertical="top"/>
    </xf>
    <xf numFmtId="0" fontId="0" fillId="0" borderId="0" xfId="0" applyAlignment="1" applyProtection="1">
      <alignment vertical="top" wrapText="1"/>
    </xf>
    <xf numFmtId="0" fontId="18" fillId="0" borderId="0" xfId="15" applyFont="1" applyBorder="1" applyAlignment="1" applyProtection="1">
      <alignment horizontal="center" vertical="top"/>
    </xf>
    <xf numFmtId="0" fontId="0" fillId="0" borderId="0" xfId="15" applyFont="1" applyBorder="1" applyAlignment="1" applyProtection="1">
      <alignment vertical="top" wrapText="1"/>
    </xf>
    <xf numFmtId="4" fontId="1" fillId="0" borderId="0" xfId="15" applyNumberFormat="1" applyFill="1" applyBorder="1" applyProtection="1"/>
    <xf numFmtId="0" fontId="1" fillId="0" borderId="0" xfId="15" applyBorder="1" applyAlignment="1" applyProtection="1">
      <alignment horizontal="center"/>
    </xf>
    <xf numFmtId="4" fontId="1" fillId="0" borderId="0" xfId="15" applyNumberFormat="1" applyBorder="1" applyProtection="1"/>
    <xf numFmtId="0" fontId="3" fillId="0" borderId="0" xfId="0" applyFont="1" applyFill="1" applyAlignment="1" applyProtection="1">
      <alignment horizontal="justify"/>
    </xf>
    <xf numFmtId="4" fontId="1" fillId="0" borderId="0" xfId="15" applyNumberFormat="1" applyFill="1" applyProtection="1"/>
    <xf numFmtId="0" fontId="4" fillId="0" borderId="0" xfId="0" applyFont="1" applyFill="1" applyAlignment="1" applyProtection="1">
      <alignment horizontal="justify"/>
    </xf>
    <xf numFmtId="4" fontId="3" fillId="0" borderId="0" xfId="0" applyNumberFormat="1" applyFont="1" applyFill="1" applyAlignment="1" applyProtection="1">
      <alignment horizontal="justify"/>
    </xf>
    <xf numFmtId="0" fontId="4" fillId="0" borderId="1" xfId="0" applyFont="1" applyFill="1" applyBorder="1" applyAlignment="1" applyProtection="1">
      <alignment horizontal="justify"/>
    </xf>
    <xf numFmtId="4" fontId="1" fillId="0" borderId="1" xfId="15" applyNumberFormat="1" applyFill="1" applyBorder="1" applyProtection="1"/>
    <xf numFmtId="0" fontId="4" fillId="0" borderId="2" xfId="0" applyFont="1" applyFill="1" applyBorder="1" applyAlignment="1" applyProtection="1">
      <alignment horizontal="justify"/>
    </xf>
    <xf numFmtId="4" fontId="1" fillId="0" borderId="2" xfId="15" applyNumberFormat="1" applyFill="1" applyBorder="1" applyProtection="1"/>
    <xf numFmtId="4" fontId="0" fillId="0" borderId="0" xfId="15" applyNumberFormat="1" applyFont="1" applyFill="1" applyProtection="1"/>
    <xf numFmtId="0" fontId="3" fillId="0" borderId="0" xfId="0" applyFont="1" applyFill="1" applyBorder="1" applyAlignment="1" applyProtection="1">
      <alignment horizontal="justify"/>
    </xf>
    <xf numFmtId="0" fontId="4" fillId="0" borderId="0" xfId="0" applyFont="1" applyFill="1" applyBorder="1" applyAlignment="1" applyProtection="1">
      <alignment horizontal="justify"/>
    </xf>
    <xf numFmtId="0" fontId="1" fillId="0" borderId="2" xfId="15" applyBorder="1" applyAlignment="1" applyProtection="1">
      <alignment vertical="top" wrapText="1"/>
    </xf>
    <xf numFmtId="1" fontId="3" fillId="0" borderId="0" xfId="0" applyNumberFormat="1" applyFont="1" applyFill="1" applyAlignment="1" applyProtection="1">
      <alignment horizontal="justify"/>
    </xf>
    <xf numFmtId="0" fontId="1" fillId="0" borderId="0" xfId="15" applyFont="1" applyAlignment="1" applyProtection="1">
      <alignment vertical="top" wrapText="1"/>
    </xf>
    <xf numFmtId="0" fontId="1" fillId="0" borderId="0" xfId="15" applyFill="1" applyProtection="1"/>
    <xf numFmtId="4" fontId="3" fillId="0" borderId="0" xfId="0" applyNumberFormat="1" applyFont="1" applyFill="1" applyAlignment="1" applyProtection="1">
      <alignment horizontal="right"/>
    </xf>
    <xf numFmtId="0" fontId="18" fillId="0" borderId="2" xfId="15" applyFont="1" applyFill="1" applyBorder="1" applyAlignment="1" applyProtection="1">
      <alignment horizontal="center" vertical="top"/>
    </xf>
    <xf numFmtId="1" fontId="1" fillId="0" borderId="2" xfId="15" applyNumberFormat="1" applyBorder="1" applyProtection="1"/>
    <xf numFmtId="0" fontId="18" fillId="0" borderId="0" xfId="15" applyFont="1" applyFill="1" applyAlignment="1" applyProtection="1">
      <alignment horizontal="center" vertical="top"/>
    </xf>
    <xf numFmtId="4" fontId="0" fillId="0" borderId="0" xfId="15" applyNumberFormat="1" applyFont="1" applyProtection="1"/>
    <xf numFmtId="0" fontId="18" fillId="0" borderId="0" xfId="15" applyFont="1" applyFill="1" applyBorder="1" applyAlignment="1" applyProtection="1">
      <alignment horizontal="center" vertical="top"/>
    </xf>
    <xf numFmtId="0" fontId="0" fillId="0" borderId="0" xfId="15" applyFont="1" applyFill="1" applyAlignment="1" applyProtection="1">
      <alignment horizontal="center"/>
    </xf>
    <xf numFmtId="0" fontId="1" fillId="0" borderId="0" xfId="15" applyFill="1" applyAlignment="1" applyProtection="1">
      <alignment horizontal="center" vertical="top"/>
    </xf>
    <xf numFmtId="0" fontId="18" fillId="0" borderId="1" xfId="15" applyFont="1" applyFill="1" applyBorder="1" applyAlignment="1" applyProtection="1">
      <alignment horizontal="center" vertical="top"/>
    </xf>
    <xf numFmtId="0" fontId="18" fillId="0" borderId="2" xfId="15" applyFont="1" applyBorder="1" applyAlignment="1" applyProtection="1">
      <alignment horizontal="center" vertical="top"/>
    </xf>
    <xf numFmtId="0" fontId="18" fillId="0" borderId="0" xfId="15" applyFont="1" applyFill="1" applyProtection="1"/>
    <xf numFmtId="4" fontId="1" fillId="0" borderId="14" xfId="15" applyNumberFormat="1" applyBorder="1" applyProtection="1">
      <protection locked="0"/>
    </xf>
    <xf numFmtId="4" fontId="1" fillId="0" borderId="14" xfId="15" applyNumberFormat="1" applyFill="1" applyBorder="1" applyProtection="1">
      <protection locked="0"/>
    </xf>
    <xf numFmtId="0" fontId="4" fillId="0" borderId="16" xfId="13" applyFont="1" applyBorder="1" applyAlignment="1" applyProtection="1">
      <alignment vertical="center" wrapText="1"/>
    </xf>
    <xf numFmtId="0" fontId="3" fillId="0" borderId="16" xfId="13" applyFont="1" applyBorder="1" applyAlignment="1" applyProtection="1">
      <alignment vertical="center" wrapText="1"/>
    </xf>
    <xf numFmtId="4" fontId="4" fillId="0" borderId="16" xfId="13" applyNumberFormat="1" applyFont="1" applyBorder="1" applyAlignment="1" applyProtection="1">
      <alignment horizontal="right" vertical="center"/>
    </xf>
    <xf numFmtId="0" fontId="4" fillId="0" borderId="4" xfId="13" applyFont="1" applyFill="1" applyBorder="1" applyAlignment="1" applyProtection="1">
      <alignment horizontal="center" vertical="center"/>
    </xf>
    <xf numFmtId="0" fontId="0" fillId="0" borderId="0" xfId="0" applyAlignment="1" applyProtection="1">
      <alignment wrapText="1"/>
    </xf>
    <xf numFmtId="0" fontId="3" fillId="0" borderId="0" xfId="0" applyFont="1" applyProtection="1"/>
    <xf numFmtId="0" fontId="3" fillId="0" borderId="0" xfId="0" applyFont="1" applyAlignment="1" applyProtection="1">
      <alignment wrapText="1"/>
    </xf>
    <xf numFmtId="0" fontId="3" fillId="0" borderId="0" xfId="0" applyFont="1" applyAlignment="1" applyProtection="1">
      <alignment horizontal="center" vertical="center"/>
    </xf>
    <xf numFmtId="0" fontId="28" fillId="0" borderId="0" xfId="0" applyFont="1" applyAlignment="1" applyProtection="1">
      <alignment wrapText="1"/>
    </xf>
    <xf numFmtId="0" fontId="28" fillId="0" borderId="0" xfId="0" applyFont="1" applyProtection="1"/>
    <xf numFmtId="0" fontId="9" fillId="0" borderId="17" xfId="0" applyFont="1" applyBorder="1" applyAlignment="1" applyProtection="1">
      <alignment vertical="center"/>
    </xf>
    <xf numFmtId="0" fontId="5" fillId="0" borderId="18" xfId="0" applyFont="1" applyBorder="1" applyAlignment="1" applyProtection="1">
      <alignment vertical="center"/>
    </xf>
    <xf numFmtId="0" fontId="5" fillId="0" borderId="19" xfId="0" applyFont="1" applyBorder="1" applyAlignment="1" applyProtection="1">
      <alignment horizontal="center" vertical="center" wrapText="1"/>
    </xf>
    <xf numFmtId="4" fontId="9" fillId="0" borderId="20" xfId="0" applyNumberFormat="1" applyFont="1" applyBorder="1" applyAlignment="1" applyProtection="1">
      <alignment horizontal="center" vertical="center"/>
    </xf>
    <xf numFmtId="0" fontId="28" fillId="0" borderId="0" xfId="0" applyFont="1" applyBorder="1" applyProtection="1"/>
    <xf numFmtId="0" fontId="5" fillId="0" borderId="21" xfId="0" applyFont="1" applyBorder="1" applyAlignment="1" applyProtection="1">
      <alignment horizontal="center" vertical="center" wrapText="1"/>
    </xf>
    <xf numFmtId="4" fontId="5" fillId="0" borderId="22" xfId="0" applyNumberFormat="1" applyFont="1" applyBorder="1" applyAlignment="1" applyProtection="1">
      <alignment horizontal="center" vertical="center"/>
    </xf>
    <xf numFmtId="0" fontId="5" fillId="0" borderId="26" xfId="0" applyFont="1" applyBorder="1" applyAlignment="1" applyProtection="1">
      <alignment horizontal="center" vertical="center" wrapText="1"/>
    </xf>
    <xf numFmtId="0" fontId="31" fillId="0" borderId="27" xfId="0" applyFont="1" applyBorder="1" applyAlignment="1" applyProtection="1">
      <alignment horizontal="center" vertical="center" wrapText="1"/>
    </xf>
    <xf numFmtId="0" fontId="31" fillId="0" borderId="25" xfId="0" applyFont="1" applyBorder="1" applyAlignment="1" applyProtection="1">
      <alignment vertical="center" wrapText="1"/>
    </xf>
    <xf numFmtId="0" fontId="28" fillId="0" borderId="0" xfId="0" applyFont="1" applyAlignment="1" applyProtection="1">
      <alignment vertical="center" wrapText="1"/>
    </xf>
    <xf numFmtId="0" fontId="4" fillId="0" borderId="4" xfId="13" applyFont="1" applyBorder="1" applyAlignment="1" applyProtection="1">
      <alignment horizontal="center" vertical="center"/>
    </xf>
    <xf numFmtId="0" fontId="4" fillId="0" borderId="0" xfId="13" applyFont="1" applyBorder="1" applyAlignment="1" applyProtection="1">
      <alignment horizontal="center" vertical="center"/>
    </xf>
    <xf numFmtId="0" fontId="4" fillId="0" borderId="0" xfId="13" applyFont="1" applyBorder="1" applyAlignment="1" applyProtection="1">
      <alignment vertical="center" wrapText="1"/>
    </xf>
    <xf numFmtId="0" fontId="3" fillId="0" borderId="0" xfId="13" applyFont="1" applyBorder="1" applyAlignment="1" applyProtection="1">
      <alignment vertical="center" wrapText="1"/>
    </xf>
    <xf numFmtId="4" fontId="4" fillId="0" borderId="0" xfId="13" applyNumberFormat="1" applyFont="1" applyBorder="1" applyAlignment="1" applyProtection="1">
      <alignment horizontal="right" vertical="center"/>
    </xf>
    <xf numFmtId="0" fontId="4" fillId="0" borderId="2" xfId="13" applyFont="1" applyBorder="1" applyAlignment="1" applyProtection="1">
      <alignment horizontal="center" vertical="center"/>
    </xf>
    <xf numFmtId="0" fontId="4" fillId="0" borderId="2" xfId="13" applyFont="1" applyBorder="1" applyAlignment="1" applyProtection="1">
      <alignment vertical="center" wrapText="1"/>
    </xf>
    <xf numFmtId="0" fontId="3" fillId="0" borderId="2" xfId="13" applyFont="1" applyBorder="1" applyAlignment="1" applyProtection="1">
      <alignment vertical="center" wrapText="1"/>
    </xf>
    <xf numFmtId="4" fontId="4" fillId="0" borderId="2" xfId="13" applyNumberFormat="1" applyFont="1" applyBorder="1" applyAlignment="1" applyProtection="1">
      <alignment horizontal="right" vertical="center"/>
    </xf>
    <xf numFmtId="49" fontId="3" fillId="0" borderId="6" xfId="0" applyNumberFormat="1" applyFont="1" applyFill="1" applyBorder="1" applyAlignment="1" applyProtection="1">
      <alignment vertical="center" wrapText="1"/>
    </xf>
    <xf numFmtId="0" fontId="3" fillId="0" borderId="6" xfId="0" applyFont="1" applyFill="1" applyBorder="1" applyAlignment="1" applyProtection="1">
      <alignment horizontal="center" vertical="center" wrapText="1"/>
    </xf>
    <xf numFmtId="4" fontId="3" fillId="0" borderId="6" xfId="2" applyNumberFormat="1" applyFont="1" applyFill="1" applyBorder="1" applyAlignment="1" applyProtection="1">
      <alignment horizontal="right" vertical="center" wrapText="1"/>
    </xf>
    <xf numFmtId="0" fontId="3" fillId="0" borderId="0" xfId="0" applyFont="1" applyFill="1" applyAlignment="1" applyProtection="1">
      <alignment wrapText="1"/>
    </xf>
    <xf numFmtId="0" fontId="29" fillId="0" borderId="18" xfId="0" applyFont="1" applyBorder="1" applyAlignment="1" applyProtection="1">
      <alignment vertical="center"/>
    </xf>
    <xf numFmtId="0" fontId="3" fillId="0" borderId="0" xfId="0" applyFont="1" applyAlignment="1" applyProtection="1">
      <alignment vertical="center"/>
    </xf>
    <xf numFmtId="0" fontId="32" fillId="0" borderId="0" xfId="0" applyFont="1" applyAlignment="1" applyProtection="1">
      <alignment horizontal="center" vertical="center" wrapText="1"/>
    </xf>
    <xf numFmtId="0" fontId="31" fillId="0" borderId="25" xfId="0" applyFont="1" applyBorder="1" applyAlignment="1" applyProtection="1">
      <alignment horizontal="center" vertical="center" wrapText="1"/>
    </xf>
    <xf numFmtId="0" fontId="31" fillId="0" borderId="24" xfId="0" applyFont="1" applyBorder="1" applyAlignment="1" applyProtection="1">
      <alignment horizontal="center" vertical="center" wrapText="1"/>
    </xf>
    <xf numFmtId="0" fontId="31" fillId="0" borderId="23" xfId="0" applyFont="1" applyBorder="1" applyAlignment="1" applyProtection="1">
      <alignment horizontal="center" vertical="center" wrapText="1"/>
    </xf>
    <xf numFmtId="0" fontId="30" fillId="0" borderId="25" xfId="0" applyFont="1" applyBorder="1" applyAlignment="1" applyProtection="1">
      <alignment vertical="center" wrapText="1"/>
    </xf>
    <xf numFmtId="0" fontId="30" fillId="0" borderId="24" xfId="0" applyFont="1" applyBorder="1" applyAlignment="1" applyProtection="1">
      <alignment vertical="center" wrapText="1"/>
    </xf>
    <xf numFmtId="0" fontId="30" fillId="0" borderId="23" xfId="0" applyFont="1" applyBorder="1" applyAlignment="1" applyProtection="1">
      <alignment vertical="center" wrapText="1"/>
    </xf>
    <xf numFmtId="0" fontId="9" fillId="0" borderId="0" xfId="0" applyFont="1" applyBorder="1" applyAlignment="1" applyProtection="1">
      <alignment vertical="center"/>
    </xf>
    <xf numFmtId="0" fontId="4" fillId="0" borderId="6" xfId="0" applyFont="1" applyFill="1" applyBorder="1" applyAlignment="1" applyProtection="1">
      <alignment horizontal="right"/>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4" fillId="0" borderId="4" xfId="13" applyFont="1" applyBorder="1" applyAlignment="1" applyProtection="1">
      <alignment vertical="center" wrapText="1"/>
    </xf>
    <xf numFmtId="0" fontId="3" fillId="0" borderId="4" xfId="13" applyFont="1" applyBorder="1" applyAlignment="1" applyProtection="1">
      <alignment vertical="center" wrapText="1"/>
    </xf>
    <xf numFmtId="0" fontId="4" fillId="6" borderId="7" xfId="0" applyFont="1" applyFill="1" applyBorder="1" applyAlignment="1" applyProtection="1">
      <alignment horizontal="left"/>
    </xf>
    <xf numFmtId="0" fontId="4" fillId="6" borderId="8" xfId="0" applyFont="1" applyFill="1" applyBorder="1" applyAlignment="1" applyProtection="1">
      <alignment horizontal="left"/>
    </xf>
    <xf numFmtId="0" fontId="4" fillId="6"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5" borderId="7" xfId="0" applyFont="1" applyFill="1" applyBorder="1" applyAlignment="1" applyProtection="1">
      <alignment horizontal="left"/>
    </xf>
    <xf numFmtId="0" fontId="4" fillId="5" borderId="8" xfId="0" applyFont="1" applyFill="1" applyBorder="1" applyAlignment="1" applyProtection="1">
      <alignment horizontal="left"/>
    </xf>
    <xf numFmtId="0" fontId="4" fillId="5" borderId="9" xfId="0" applyFont="1" applyFill="1" applyBorder="1" applyAlignment="1" applyProtection="1">
      <alignment horizontal="left"/>
    </xf>
    <xf numFmtId="0" fontId="4" fillId="4" borderId="11" xfId="0" applyFont="1" applyFill="1" applyBorder="1" applyAlignment="1" applyProtection="1">
      <alignment horizontal="left"/>
    </xf>
    <xf numFmtId="0" fontId="4" fillId="4" borderId="28" xfId="0" applyFont="1" applyFill="1" applyBorder="1" applyAlignment="1" applyProtection="1">
      <alignment horizontal="left"/>
    </xf>
    <xf numFmtId="0" fontId="4" fillId="4" borderId="10" xfId="0" applyFont="1" applyFill="1" applyBorder="1" applyAlignment="1" applyProtection="1">
      <alignment horizontal="left"/>
    </xf>
    <xf numFmtId="0" fontId="4" fillId="7" borderId="7" xfId="0" applyFont="1" applyFill="1" applyBorder="1" applyAlignment="1" applyProtection="1">
      <alignment horizontal="left"/>
    </xf>
    <xf numFmtId="0" fontId="4" fillId="7" borderId="8" xfId="0" applyFont="1" applyFill="1" applyBorder="1" applyAlignment="1" applyProtection="1">
      <alignment horizontal="left"/>
    </xf>
    <xf numFmtId="0" fontId="4" fillId="7" borderId="9" xfId="0" applyFont="1" applyFill="1" applyBorder="1" applyAlignment="1" applyProtection="1">
      <alignment horizontal="left"/>
    </xf>
    <xf numFmtId="0" fontId="4" fillId="0" borderId="7" xfId="0" applyFont="1" applyFill="1" applyBorder="1" applyAlignment="1" applyProtection="1">
      <alignment horizontal="right"/>
    </xf>
    <xf numFmtId="0" fontId="4" fillId="0" borderId="8" xfId="0" applyFont="1" applyFill="1" applyBorder="1" applyAlignment="1" applyProtection="1">
      <alignment horizontal="right"/>
    </xf>
    <xf numFmtId="0" fontId="4" fillId="0" borderId="9" xfId="0" applyFont="1" applyFill="1" applyBorder="1" applyAlignment="1" applyProtection="1">
      <alignment horizontal="right"/>
    </xf>
    <xf numFmtId="0" fontId="3" fillId="0" borderId="7"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4" fillId="2" borderId="7" xfId="13" applyFont="1" applyFill="1" applyBorder="1" applyAlignment="1" applyProtection="1">
      <alignment horizontal="center" vertical="center" wrapText="1"/>
    </xf>
    <xf numFmtId="0" fontId="4" fillId="2" borderId="8" xfId="13" applyFont="1" applyFill="1" applyBorder="1" applyAlignment="1" applyProtection="1">
      <alignment horizontal="center" vertical="center" wrapText="1"/>
    </xf>
    <xf numFmtId="0" fontId="4" fillId="2" borderId="9" xfId="13" applyFont="1" applyFill="1" applyBorder="1" applyAlignment="1" applyProtection="1">
      <alignment horizontal="center" vertical="center" wrapText="1"/>
    </xf>
    <xf numFmtId="0" fontId="3" fillId="0" borderId="6" xfId="13" applyFont="1" applyBorder="1" applyAlignment="1" applyProtection="1">
      <alignment vertical="center"/>
    </xf>
    <xf numFmtId="0" fontId="4" fillId="0" borderId="6" xfId="13" applyFont="1" applyBorder="1" applyAlignment="1" applyProtection="1">
      <alignment horizontal="left" vertical="center"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4" fillId="0" borderId="0" xfId="0" applyFont="1" applyBorder="1" applyAlignment="1" applyProtection="1">
      <alignment horizontal="center" vertical="top" wrapText="1"/>
    </xf>
  </cellXfs>
  <cellStyles count="17">
    <cellStyle name="Navadno" xfId="0" builtinId="0"/>
    <cellStyle name="Navadno 15" xfId="3"/>
    <cellStyle name="Navadno 16" xfId="4"/>
    <cellStyle name="Navadno 2 50" xfId="5"/>
    <cellStyle name="Navadno 49" xfId="6"/>
    <cellStyle name="Navadno 50" xfId="7"/>
    <cellStyle name="Navadno 51" xfId="11"/>
    <cellStyle name="Navadno 52" xfId="9"/>
    <cellStyle name="Navadno 53" xfId="10"/>
    <cellStyle name="Navadno 54" xfId="8"/>
    <cellStyle name="Navadno_POPIS DEL ZA GRADBENA DELA ILOVICA1" xfId="13"/>
    <cellStyle name="Normal_N36023 (2)" xfId="1"/>
    <cellStyle name="Normal_Sheet1" xfId="15"/>
    <cellStyle name="Normal_SP" xfId="16"/>
    <cellStyle name="Pojasnjevalno besedilo 2" xfId="12"/>
    <cellStyle name="Valuta" xfId="2" builtinId="4"/>
    <cellStyle name="Valuta 2"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D_KOZARJE\mapa_05\popis_podboj\Kozarje_popis_Strojni_JPE_PGD_09112007_podbo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trojniki/PLIN/JPE%20LJUBLJANA/plin_JPE_RV%2033_8089/00_04_05_09_PZI_8089/05_01_Strojne_instalacije_in_strojna_oprema/PZI_RV33_POP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rtina.pleho\STARI_C\KalWin\Predrac\RTP%20LO&#268;NA\EXCELTXT\REEL34-6X0130-popis%20DZ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N_31260"/>
      <sheetName val="N_31262"/>
      <sheetName val="N_31361"/>
      <sheetName val="N_31363"/>
      <sheetName val="N_40062"/>
      <sheetName val="N_40063"/>
      <sheetName val="N_40065"/>
      <sheetName val="N_40066"/>
      <sheetName val="N_40068"/>
      <sheetName val="N_40067"/>
      <sheetName val="N_40069 "/>
      <sheetName val="N_40070"/>
      <sheetName val="P"/>
      <sheetName val="REK"/>
      <sheetName val="HPR_SD_stara verzija"/>
    </sheetNames>
    <sheetDataSet>
      <sheetData sheetId="0">
        <row r="16">
          <cell r="B16">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4">
          <cell r="B14">
            <v>1</v>
          </cell>
        </row>
      </sheetData>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gr.del"/>
      <sheetName val="1.plato"/>
      <sheetName val="2.komandna stavba"/>
      <sheetName val="3.temelj TR1"/>
      <sheetName val="4.temelj TR2"/>
      <sheetName val="5.tem.portala in podstavkov VN "/>
      <sheetName val="6.jeklene konstrukcije"/>
      <sheetName val="7.kabelska kanalizacija"/>
      <sheetName val="8. 110 kV DV"/>
      <sheetName val="9.ozemljitve"/>
    </sheetNames>
    <sheetDataSet>
      <sheetData sheetId="0"/>
      <sheetData sheetId="1"/>
      <sheetData sheetId="2"/>
      <sheetData sheetId="3"/>
      <sheetData sheetId="4"/>
      <sheetData sheetId="5"/>
      <sheetData sheetId="6"/>
      <sheetData sheetId="7"/>
      <sheetData sheetId="8">
        <row r="111">
          <cell r="F111">
            <v>0</v>
          </cell>
        </row>
        <row r="127">
          <cell r="F127">
            <v>0</v>
          </cell>
        </row>
        <row r="151">
          <cell r="F151">
            <v>0</v>
          </cell>
        </row>
      </sheetData>
      <sheetData sheetId="9"/>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zoomScaleSheetLayoutView="100" workbookViewId="0">
      <selection activeCell="E35" sqref="E35"/>
    </sheetView>
  </sheetViews>
  <sheetFormatPr defaultRowHeight="12.75" x14ac:dyDescent="0.2"/>
  <cols>
    <col min="1" max="1" width="8" style="245" customWidth="1"/>
    <col min="2" max="4" width="9.140625" style="185"/>
    <col min="5" max="5" width="23.5703125" style="185" customWidth="1"/>
    <col min="6" max="6" width="24.42578125" style="185" customWidth="1"/>
    <col min="7" max="16384" width="9.140625" style="185"/>
  </cols>
  <sheetData>
    <row r="1" spans="1:6" ht="26.25" customHeight="1" x14ac:dyDescent="0.25">
      <c r="A1" s="249"/>
      <c r="B1" s="277" t="s">
        <v>504</v>
      </c>
      <c r="C1" s="277"/>
      <c r="D1" s="277"/>
      <c r="E1" s="277"/>
      <c r="F1" s="277"/>
    </row>
    <row r="2" spans="1:6" ht="10.5" customHeight="1" thickBot="1" x14ac:dyDescent="0.3">
      <c r="A2" s="249"/>
      <c r="B2" s="261"/>
      <c r="C2" s="261"/>
      <c r="D2" s="261"/>
      <c r="E2" s="261"/>
      <c r="F2" s="261"/>
    </row>
    <row r="3" spans="1:6" ht="43.5" customHeight="1" thickBot="1" x14ac:dyDescent="0.25">
      <c r="A3" s="260" t="s">
        <v>503</v>
      </c>
      <c r="B3" s="278" t="s">
        <v>502</v>
      </c>
      <c r="C3" s="279"/>
      <c r="D3" s="279"/>
      <c r="E3" s="280"/>
      <c r="F3" s="259" t="s">
        <v>501</v>
      </c>
    </row>
    <row r="4" spans="1:6" ht="52.5" customHeight="1" thickBot="1" x14ac:dyDescent="0.25">
      <c r="A4" s="258">
        <v>1</v>
      </c>
      <c r="B4" s="281" t="s">
        <v>183</v>
      </c>
      <c r="C4" s="282"/>
      <c r="D4" s="282"/>
      <c r="E4" s="283"/>
      <c r="F4" s="257">
        <f>SUM(Rekapitulacija_VO_KUHLJEVA!G8)</f>
        <v>0</v>
      </c>
    </row>
    <row r="5" spans="1:6" ht="28.5" customHeight="1" x14ac:dyDescent="0.25">
      <c r="A5" s="256"/>
      <c r="B5" s="284" t="s">
        <v>500</v>
      </c>
      <c r="C5" s="284"/>
      <c r="D5" s="255"/>
      <c r="E5" s="255"/>
      <c r="F5" s="254">
        <f>SUM(F4:F4)</f>
        <v>0</v>
      </c>
    </row>
    <row r="6" spans="1:6" ht="15.75" customHeight="1" thickBot="1" x14ac:dyDescent="0.25">
      <c r="A6" s="253"/>
      <c r="B6" s="275" t="s">
        <v>499</v>
      </c>
      <c r="C6" s="275"/>
      <c r="D6" s="275"/>
      <c r="E6" s="252"/>
      <c r="F6" s="251"/>
    </row>
    <row r="7" spans="1:6" ht="15" x14ac:dyDescent="0.25">
      <c r="A7" s="249"/>
      <c r="B7" s="250"/>
      <c r="C7" s="250"/>
      <c r="D7" s="250"/>
      <c r="E7" s="250"/>
      <c r="F7" s="250"/>
    </row>
    <row r="8" spans="1:6" ht="33" customHeight="1" x14ac:dyDescent="0.25">
      <c r="A8" s="249"/>
      <c r="B8" s="250"/>
      <c r="C8" s="250"/>
      <c r="D8" s="250"/>
      <c r="E8" s="250"/>
      <c r="F8" s="250"/>
    </row>
    <row r="9" spans="1:6" ht="15" x14ac:dyDescent="0.25">
      <c r="A9" s="249"/>
      <c r="B9" s="276" t="s">
        <v>498</v>
      </c>
      <c r="C9" s="276"/>
      <c r="D9" s="276"/>
      <c r="E9" s="276"/>
      <c r="F9" s="248"/>
    </row>
    <row r="10" spans="1:6" x14ac:dyDescent="0.2">
      <c r="A10" s="247"/>
      <c r="B10" s="246"/>
      <c r="C10" s="246"/>
      <c r="D10" s="246"/>
      <c r="E10" s="246"/>
      <c r="F10" s="246"/>
    </row>
    <row r="11" spans="1:6" x14ac:dyDescent="0.2">
      <c r="A11" s="247"/>
      <c r="B11" s="246"/>
      <c r="C11" s="246"/>
      <c r="D11" s="246"/>
      <c r="E11" s="246"/>
      <c r="F11" s="246"/>
    </row>
  </sheetData>
  <sheetProtection password="CF65" sheet="1" objects="1" scenarios="1"/>
  <mergeCells count="6">
    <mergeCell ref="B6:D6"/>
    <mergeCell ref="B9:E9"/>
    <mergeCell ref="B1:F1"/>
    <mergeCell ref="B3:E3"/>
    <mergeCell ref="B4:E4"/>
    <mergeCell ref="B5:C5"/>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153"/>
  <sheetViews>
    <sheetView zoomScaleNormal="100" zoomScaleSheetLayoutView="100" workbookViewId="0">
      <selection activeCell="B11" sqref="B11"/>
    </sheetView>
  </sheetViews>
  <sheetFormatPr defaultColWidth="9.140625" defaultRowHeight="12.75" x14ac:dyDescent="0.2"/>
  <cols>
    <col min="1" max="1" width="7.7109375" style="22" customWidth="1"/>
    <col min="2" max="2" width="36.7109375" style="68" customWidth="1"/>
    <col min="3" max="3" width="7.7109375" style="25"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22"/>
      <c r="D1" s="23"/>
    </row>
    <row r="2" spans="1:6" x14ac:dyDescent="0.2">
      <c r="A2" s="21" t="s">
        <v>166</v>
      </c>
      <c r="B2" s="62" t="s">
        <v>7</v>
      </c>
      <c r="C2" s="22"/>
      <c r="D2" s="23"/>
    </row>
    <row r="3" spans="1:6" x14ac:dyDescent="0.2">
      <c r="A3" s="21" t="s">
        <v>242</v>
      </c>
      <c r="B3" s="62" t="s">
        <v>238</v>
      </c>
      <c r="C3" s="22"/>
      <c r="D3" s="23"/>
    </row>
    <row r="4" spans="1:6" x14ac:dyDescent="0.2">
      <c r="A4" s="21"/>
      <c r="B4" s="62" t="s">
        <v>233</v>
      </c>
      <c r="C4" s="22"/>
      <c r="D4" s="23"/>
    </row>
    <row r="5" spans="1:6" ht="76.5" x14ac:dyDescent="0.2">
      <c r="A5" s="107" t="s">
        <v>0</v>
      </c>
      <c r="B5" s="108" t="s">
        <v>39</v>
      </c>
      <c r="C5" s="109" t="s">
        <v>8</v>
      </c>
      <c r="D5" s="109" t="s">
        <v>9</v>
      </c>
      <c r="E5" s="110" t="s">
        <v>43</v>
      </c>
      <c r="F5" s="110" t="s">
        <v>44</v>
      </c>
    </row>
    <row r="6" spans="1:6" x14ac:dyDescent="0.2">
      <c r="A6" s="92">
        <v>1</v>
      </c>
      <c r="B6" s="63"/>
      <c r="C6" s="27"/>
      <c r="D6" s="28"/>
      <c r="E6" s="29"/>
      <c r="F6" s="27"/>
    </row>
    <row r="7" spans="1:6" x14ac:dyDescent="0.2">
      <c r="A7" s="102"/>
      <c r="B7" s="104" t="s">
        <v>126</v>
      </c>
      <c r="C7" s="5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53"/>
      <c r="D10" s="51"/>
      <c r="E10" s="52"/>
      <c r="F10" s="53"/>
    </row>
    <row r="11" spans="1:6" x14ac:dyDescent="0.2">
      <c r="A11" s="92"/>
      <c r="B11" s="63"/>
      <c r="C11" s="27"/>
      <c r="D11" s="28"/>
      <c r="E11" s="29"/>
      <c r="F11" s="27"/>
    </row>
    <row r="12" spans="1:6" x14ac:dyDescent="0.2">
      <c r="A12" s="93">
        <f>COUNT(A6+1)</f>
        <v>1</v>
      </c>
      <c r="B12" s="35" t="s">
        <v>10</v>
      </c>
      <c r="C12" s="32"/>
      <c r="D12" s="16"/>
      <c r="E12" s="31"/>
      <c r="F12" s="31"/>
    </row>
    <row r="13" spans="1:6" ht="51" x14ac:dyDescent="0.2">
      <c r="A13" s="93"/>
      <c r="B13" s="36" t="s">
        <v>50</v>
      </c>
      <c r="C13" s="32"/>
      <c r="D13" s="16"/>
      <c r="E13" s="31"/>
      <c r="F13" s="31"/>
    </row>
    <row r="14" spans="1:6" ht="14.25" x14ac:dyDescent="0.2">
      <c r="A14" s="93"/>
      <c r="B14" s="36"/>
      <c r="C14" s="46">
        <v>3.5</v>
      </c>
      <c r="D14" s="16" t="s">
        <v>42</v>
      </c>
      <c r="E14" s="41"/>
      <c r="F14" s="31">
        <f>C14*E14</f>
        <v>0</v>
      </c>
    </row>
    <row r="15" spans="1:6" x14ac:dyDescent="0.2">
      <c r="A15" s="95"/>
      <c r="B15" s="65"/>
      <c r="C15" s="47"/>
      <c r="D15" s="48"/>
      <c r="E15" s="49"/>
      <c r="F15" s="49"/>
    </row>
    <row r="16" spans="1:6" x14ac:dyDescent="0.2">
      <c r="A16" s="94"/>
      <c r="B16" s="64"/>
      <c r="C16" s="50"/>
      <c r="D16" s="44"/>
      <c r="E16" s="45"/>
      <c r="F16" s="43"/>
    </row>
    <row r="17" spans="1:6" x14ac:dyDescent="0.2">
      <c r="A17" s="93">
        <f>COUNT($A$12:A16)+1</f>
        <v>2</v>
      </c>
      <c r="B17" s="35" t="s">
        <v>19</v>
      </c>
      <c r="C17" s="46"/>
      <c r="D17" s="16"/>
      <c r="E17" s="31"/>
      <c r="F17" s="32"/>
    </row>
    <row r="18" spans="1:6" ht="63.75" x14ac:dyDescent="0.2">
      <c r="A18" s="93"/>
      <c r="B18" s="36" t="s">
        <v>41</v>
      </c>
      <c r="C18" s="46"/>
      <c r="D18" s="16"/>
      <c r="E18" s="31"/>
      <c r="F18" s="32"/>
    </row>
    <row r="19" spans="1:6" ht="14.25" x14ac:dyDescent="0.2">
      <c r="A19" s="93"/>
      <c r="B19" s="36"/>
      <c r="C19" s="46">
        <v>2</v>
      </c>
      <c r="D19" s="16" t="s">
        <v>42</v>
      </c>
      <c r="E19" s="41"/>
      <c r="F19" s="31">
        <f>C19*E19</f>
        <v>0</v>
      </c>
    </row>
    <row r="20" spans="1:6" x14ac:dyDescent="0.2">
      <c r="A20" s="95"/>
      <c r="B20" s="65"/>
      <c r="C20" s="47"/>
      <c r="D20" s="48"/>
      <c r="E20" s="49"/>
      <c r="F20" s="49"/>
    </row>
    <row r="21" spans="1:6" x14ac:dyDescent="0.2">
      <c r="A21" s="94"/>
      <c r="B21" s="64"/>
      <c r="C21" s="50"/>
      <c r="D21" s="44"/>
      <c r="E21" s="45"/>
      <c r="F21" s="43"/>
    </row>
    <row r="22" spans="1:6" ht="38.25" x14ac:dyDescent="0.2">
      <c r="A22" s="93">
        <f>COUNT($A$12:A21)+1</f>
        <v>3</v>
      </c>
      <c r="B22" s="35" t="s">
        <v>62</v>
      </c>
      <c r="C22" s="46"/>
      <c r="D22" s="16"/>
      <c r="E22" s="31"/>
      <c r="F22" s="32"/>
    </row>
    <row r="23" spans="1:6" ht="63.75" x14ac:dyDescent="0.2">
      <c r="A23" s="93"/>
      <c r="B23" s="36" t="s">
        <v>63</v>
      </c>
      <c r="C23" s="46"/>
      <c r="D23" s="16"/>
      <c r="E23" s="31"/>
      <c r="F23" s="32"/>
    </row>
    <row r="24" spans="1:6" ht="14.25" x14ac:dyDescent="0.2">
      <c r="A24" s="93"/>
      <c r="B24" s="36"/>
      <c r="C24" s="46">
        <v>15</v>
      </c>
      <c r="D24" s="33" t="s">
        <v>48</v>
      </c>
      <c r="E24" s="42"/>
      <c r="F24" s="31">
        <f>C24*E24</f>
        <v>0</v>
      </c>
    </row>
    <row r="25" spans="1:6" x14ac:dyDescent="0.2">
      <c r="A25" s="95"/>
      <c r="B25" s="65"/>
      <c r="C25" s="47"/>
      <c r="D25" s="75"/>
      <c r="E25" s="76"/>
      <c r="F25" s="49"/>
    </row>
    <row r="26" spans="1:6" x14ac:dyDescent="0.2">
      <c r="A26" s="94"/>
      <c r="B26" s="64"/>
      <c r="C26" s="50"/>
      <c r="D26" s="44"/>
      <c r="E26" s="45"/>
      <c r="F26" s="43"/>
    </row>
    <row r="27" spans="1:6" x14ac:dyDescent="0.2">
      <c r="A27" s="93">
        <f>COUNT($A$12:A26)+1</f>
        <v>4</v>
      </c>
      <c r="B27" s="78" t="s">
        <v>64</v>
      </c>
      <c r="C27" s="46"/>
      <c r="D27" s="54"/>
      <c r="E27" s="55"/>
      <c r="F27" s="56"/>
    </row>
    <row r="28" spans="1:6" ht="76.5" x14ac:dyDescent="0.2">
      <c r="A28" s="93"/>
      <c r="B28" s="36" t="s">
        <v>65</v>
      </c>
      <c r="C28" s="46"/>
      <c r="D28" s="54"/>
      <c r="E28" s="55"/>
      <c r="F28" s="55"/>
    </row>
    <row r="29" spans="1:6" ht="14.25" x14ac:dyDescent="0.2">
      <c r="A29" s="93"/>
      <c r="B29" s="36"/>
      <c r="C29" s="46">
        <v>3</v>
      </c>
      <c r="D29" s="16" t="s">
        <v>42</v>
      </c>
      <c r="E29" s="41"/>
      <c r="F29" s="31">
        <f>E29*C29</f>
        <v>0</v>
      </c>
    </row>
    <row r="30" spans="1:6" x14ac:dyDescent="0.2">
      <c r="A30" s="95"/>
      <c r="B30" s="65"/>
      <c r="C30" s="47"/>
      <c r="D30" s="48"/>
      <c r="E30" s="49"/>
      <c r="F30" s="49"/>
    </row>
    <row r="31" spans="1:6" x14ac:dyDescent="0.2">
      <c r="A31" s="100"/>
      <c r="B31" s="64"/>
      <c r="C31" s="50"/>
      <c r="D31" s="44"/>
      <c r="E31" s="45"/>
      <c r="F31" s="43"/>
    </row>
    <row r="32" spans="1:6" x14ac:dyDescent="0.2">
      <c r="A32" s="93">
        <f>COUNT($A$12:A31)+1</f>
        <v>5</v>
      </c>
      <c r="B32" s="35" t="s">
        <v>16</v>
      </c>
      <c r="C32" s="46"/>
      <c r="D32" s="16"/>
      <c r="E32" s="31"/>
      <c r="F32" s="32"/>
    </row>
    <row r="33" spans="1:6" ht="51" x14ac:dyDescent="0.2">
      <c r="A33" s="98"/>
      <c r="B33" s="36" t="s">
        <v>36</v>
      </c>
      <c r="C33" s="46"/>
      <c r="D33" s="16"/>
      <c r="E33" s="31"/>
      <c r="F33" s="32"/>
    </row>
    <row r="34" spans="1:6" ht="14.25" x14ac:dyDescent="0.2">
      <c r="A34" s="98"/>
      <c r="B34" s="36"/>
      <c r="C34" s="46">
        <v>8</v>
      </c>
      <c r="D34" s="16" t="s">
        <v>48</v>
      </c>
      <c r="E34" s="41"/>
      <c r="F34" s="31">
        <f>C34*E34</f>
        <v>0</v>
      </c>
    </row>
    <row r="35" spans="1:6" x14ac:dyDescent="0.2">
      <c r="A35" s="99"/>
      <c r="B35" s="65"/>
      <c r="C35" s="47"/>
      <c r="D35" s="48"/>
      <c r="E35" s="49"/>
      <c r="F35" s="49"/>
    </row>
    <row r="36" spans="1:6" x14ac:dyDescent="0.2">
      <c r="A36" s="100"/>
      <c r="B36" s="64"/>
      <c r="C36" s="50"/>
      <c r="D36" s="44"/>
      <c r="E36" s="45"/>
      <c r="F36" s="43"/>
    </row>
    <row r="37" spans="1:6" x14ac:dyDescent="0.2">
      <c r="A37" s="93">
        <f>COUNT($A$12:A36)+1</f>
        <v>6</v>
      </c>
      <c r="B37" s="35" t="s">
        <v>76</v>
      </c>
      <c r="C37" s="46"/>
      <c r="D37" s="16"/>
      <c r="E37" s="31"/>
      <c r="F37" s="31"/>
    </row>
    <row r="38" spans="1:6" ht="51" x14ac:dyDescent="0.2">
      <c r="A38" s="98"/>
      <c r="B38" s="36" t="s">
        <v>77</v>
      </c>
      <c r="C38" s="46"/>
      <c r="D38" s="16"/>
      <c r="E38" s="31"/>
      <c r="F38" s="31"/>
    </row>
    <row r="39" spans="1:6" x14ac:dyDescent="0.2">
      <c r="A39" s="98"/>
      <c r="B39" s="36"/>
      <c r="C39" s="46">
        <v>1</v>
      </c>
      <c r="D39" s="16" t="s">
        <v>40</v>
      </c>
      <c r="E39" s="41"/>
      <c r="F39" s="31">
        <f>C39*E39</f>
        <v>0</v>
      </c>
    </row>
    <row r="40" spans="1:6" x14ac:dyDescent="0.2">
      <c r="A40" s="99"/>
      <c r="B40" s="65"/>
      <c r="C40" s="47"/>
      <c r="D40" s="48"/>
      <c r="E40" s="49"/>
      <c r="F40" s="49"/>
    </row>
    <row r="41" spans="1:6" x14ac:dyDescent="0.2">
      <c r="A41" s="100"/>
      <c r="B41" s="64"/>
      <c r="C41" s="50"/>
      <c r="D41" s="44"/>
      <c r="E41" s="45"/>
      <c r="F41" s="45"/>
    </row>
    <row r="42" spans="1:6" x14ac:dyDescent="0.2">
      <c r="A42" s="93">
        <f>COUNT($A$12:A41)+1</f>
        <v>7</v>
      </c>
      <c r="B42" s="35" t="s">
        <v>78</v>
      </c>
      <c r="C42" s="46"/>
      <c r="D42" s="16"/>
      <c r="E42" s="31"/>
      <c r="F42" s="31"/>
    </row>
    <row r="43" spans="1:6" ht="38.25" x14ac:dyDescent="0.2">
      <c r="A43" s="98"/>
      <c r="B43" s="36" t="s">
        <v>79</v>
      </c>
      <c r="C43" s="46"/>
      <c r="D43" s="16"/>
      <c r="E43" s="31"/>
      <c r="F43" s="31"/>
    </row>
    <row r="44" spans="1:6" ht="14.25" x14ac:dyDescent="0.2">
      <c r="A44" s="98"/>
      <c r="B44" s="36"/>
      <c r="C44" s="46">
        <v>8</v>
      </c>
      <c r="D44" s="16" t="s">
        <v>42</v>
      </c>
      <c r="E44" s="41"/>
      <c r="F44" s="31">
        <f>C44*E44</f>
        <v>0</v>
      </c>
    </row>
    <row r="45" spans="1:6" x14ac:dyDescent="0.2">
      <c r="A45" s="99"/>
      <c r="B45" s="65"/>
      <c r="C45" s="47"/>
      <c r="D45" s="48"/>
      <c r="E45" s="49"/>
      <c r="F45" s="49"/>
    </row>
    <row r="46" spans="1:6" x14ac:dyDescent="0.2">
      <c r="A46" s="100"/>
      <c r="B46" s="64"/>
      <c r="C46" s="50"/>
      <c r="D46" s="44"/>
      <c r="E46" s="45"/>
      <c r="F46" s="43"/>
    </row>
    <row r="47" spans="1:6" x14ac:dyDescent="0.2">
      <c r="A47" s="93">
        <f>COUNT($A$12:A46)+1</f>
        <v>8</v>
      </c>
      <c r="B47" s="35" t="s">
        <v>80</v>
      </c>
      <c r="C47" s="46"/>
      <c r="D47" s="16"/>
      <c r="E47" s="31"/>
      <c r="F47" s="32"/>
    </row>
    <row r="48" spans="1:6" ht="89.25" x14ac:dyDescent="0.2">
      <c r="A48" s="98"/>
      <c r="B48" s="36" t="s">
        <v>104</v>
      </c>
      <c r="C48" s="46"/>
      <c r="D48" s="16"/>
      <c r="E48" s="31"/>
      <c r="F48" s="32"/>
    </row>
    <row r="49" spans="1:6" x14ac:dyDescent="0.2">
      <c r="A49" s="98"/>
      <c r="B49" s="35" t="s">
        <v>81</v>
      </c>
      <c r="C49" s="46"/>
      <c r="D49" s="16"/>
      <c r="E49" s="31"/>
      <c r="F49" s="32"/>
    </row>
    <row r="50" spans="1:6" ht="25.5" x14ac:dyDescent="0.2">
      <c r="A50" s="98"/>
      <c r="B50" s="36" t="s">
        <v>82</v>
      </c>
      <c r="C50" s="46">
        <v>8</v>
      </c>
      <c r="D50" s="33" t="s">
        <v>48</v>
      </c>
      <c r="E50" s="42"/>
      <c r="F50" s="34">
        <f>C50*E50</f>
        <v>0</v>
      </c>
    </row>
    <row r="51" spans="1:6" ht="25.5" x14ac:dyDescent="0.2">
      <c r="A51" s="98"/>
      <c r="B51" s="36" t="s">
        <v>105</v>
      </c>
      <c r="C51" s="46">
        <v>8</v>
      </c>
      <c r="D51" s="33" t="s">
        <v>48</v>
      </c>
      <c r="E51" s="42"/>
      <c r="F51" s="34">
        <f>C51*E51</f>
        <v>0</v>
      </c>
    </row>
    <row r="52" spans="1:6" x14ac:dyDescent="0.2">
      <c r="A52" s="99"/>
      <c r="B52" s="65"/>
      <c r="C52" s="47"/>
      <c r="D52" s="75"/>
      <c r="E52" s="76"/>
      <c r="F52" s="76"/>
    </row>
    <row r="53" spans="1:6" x14ac:dyDescent="0.2">
      <c r="A53" s="100"/>
      <c r="B53" s="69"/>
      <c r="C53" s="50"/>
      <c r="D53" s="44"/>
      <c r="E53" s="45"/>
      <c r="F53" s="45"/>
    </row>
    <row r="54" spans="1:6" x14ac:dyDescent="0.2">
      <c r="A54" s="93">
        <f>COUNT($A$12:A53)+1</f>
        <v>9</v>
      </c>
      <c r="B54" s="84" t="s">
        <v>92</v>
      </c>
      <c r="C54" s="46"/>
      <c r="D54" s="16"/>
      <c r="E54" s="31"/>
      <c r="F54" s="31"/>
    </row>
    <row r="55" spans="1:6" ht="38.25" x14ac:dyDescent="0.2">
      <c r="A55" s="98"/>
      <c r="B55" s="57" t="s">
        <v>93</v>
      </c>
      <c r="C55" s="46"/>
      <c r="D55" s="16"/>
      <c r="E55" s="31"/>
      <c r="F55" s="31"/>
    </row>
    <row r="56" spans="1:6" x14ac:dyDescent="0.2">
      <c r="A56" s="98"/>
      <c r="B56" s="66"/>
      <c r="C56" s="46">
        <v>2</v>
      </c>
      <c r="D56" s="16" t="s">
        <v>1</v>
      </c>
      <c r="E56" s="41"/>
      <c r="F56" s="31">
        <f t="shared" ref="F56" si="0">C56*E56</f>
        <v>0</v>
      </c>
    </row>
    <row r="57" spans="1:6" x14ac:dyDescent="0.2">
      <c r="A57" s="99"/>
      <c r="B57" s="85"/>
      <c r="C57" s="47"/>
      <c r="D57" s="48"/>
      <c r="E57" s="49"/>
      <c r="F57" s="49"/>
    </row>
    <row r="58" spans="1:6" x14ac:dyDescent="0.2">
      <c r="A58" s="100"/>
      <c r="B58" s="69"/>
      <c r="C58" s="50"/>
      <c r="D58" s="44"/>
      <c r="E58" s="45"/>
      <c r="F58" s="45"/>
    </row>
    <row r="59" spans="1:6" x14ac:dyDescent="0.2">
      <c r="A59" s="93">
        <f>COUNT($A$12:A58)+1</f>
        <v>10</v>
      </c>
      <c r="B59" s="35" t="s">
        <v>21</v>
      </c>
      <c r="C59" s="46"/>
      <c r="D59" s="16"/>
      <c r="E59" s="31"/>
      <c r="F59" s="31"/>
    </row>
    <row r="60" spans="1:6" ht="25.5" x14ac:dyDescent="0.2">
      <c r="A60" s="98"/>
      <c r="B60" s="36" t="s">
        <v>20</v>
      </c>
      <c r="C60" s="46"/>
      <c r="D60" s="16"/>
      <c r="E60" s="31"/>
      <c r="F60" s="32"/>
    </row>
    <row r="61" spans="1:6" ht="14.25" x14ac:dyDescent="0.2">
      <c r="A61" s="98"/>
      <c r="B61" s="36"/>
      <c r="C61" s="46">
        <v>3</v>
      </c>
      <c r="D61" s="16" t="s">
        <v>48</v>
      </c>
      <c r="E61" s="41"/>
      <c r="F61" s="31">
        <f>C61*E61</f>
        <v>0</v>
      </c>
    </row>
    <row r="62" spans="1:6" x14ac:dyDescent="0.2">
      <c r="A62" s="99"/>
      <c r="B62" s="65"/>
      <c r="C62" s="47"/>
      <c r="D62" s="48"/>
      <c r="E62" s="49"/>
      <c r="F62" s="49"/>
    </row>
    <row r="63" spans="1:6" x14ac:dyDescent="0.2">
      <c r="A63" s="100"/>
      <c r="B63" s="64"/>
      <c r="C63" s="50"/>
      <c r="D63" s="44"/>
      <c r="E63" s="45"/>
      <c r="F63" s="45"/>
    </row>
    <row r="64" spans="1:6" ht="25.5" x14ac:dyDescent="0.2">
      <c r="A64" s="93">
        <f>COUNT($A$12:A63)+1</f>
        <v>11</v>
      </c>
      <c r="B64" s="35" t="s">
        <v>94</v>
      </c>
      <c r="C64" s="46"/>
      <c r="D64" s="16"/>
      <c r="E64" s="31"/>
      <c r="F64" s="32"/>
    </row>
    <row r="65" spans="1:6" ht="38.25" x14ac:dyDescent="0.2">
      <c r="A65" s="98"/>
      <c r="B65" s="36" t="s">
        <v>110</v>
      </c>
      <c r="C65" s="46"/>
      <c r="D65" s="16"/>
      <c r="E65" s="31"/>
      <c r="F65" s="32"/>
    </row>
    <row r="66" spans="1:6" ht="14.25" x14ac:dyDescent="0.2">
      <c r="A66" s="98"/>
      <c r="B66" s="36" t="s">
        <v>37</v>
      </c>
      <c r="C66" s="46">
        <v>6.7</v>
      </c>
      <c r="D66" s="16" t="s">
        <v>47</v>
      </c>
      <c r="E66" s="41"/>
      <c r="F66" s="31">
        <f>C66*E66</f>
        <v>0</v>
      </c>
    </row>
    <row r="67" spans="1:6" ht="14.25" x14ac:dyDescent="0.2">
      <c r="A67" s="98"/>
      <c r="B67" s="36" t="s">
        <v>38</v>
      </c>
      <c r="C67" s="46">
        <v>1.7</v>
      </c>
      <c r="D67" s="16" t="s">
        <v>47</v>
      </c>
      <c r="E67" s="41"/>
      <c r="F67" s="31">
        <f>C67*E67</f>
        <v>0</v>
      </c>
    </row>
    <row r="68" spans="1:6" x14ac:dyDescent="0.2">
      <c r="A68" s="99"/>
      <c r="B68" s="65"/>
      <c r="C68" s="47"/>
      <c r="D68" s="48"/>
      <c r="E68" s="49"/>
      <c r="F68" s="49"/>
    </row>
    <row r="69" spans="1:6" x14ac:dyDescent="0.2">
      <c r="A69" s="100"/>
      <c r="B69" s="64"/>
      <c r="C69" s="50"/>
      <c r="D69" s="44"/>
      <c r="E69" s="45"/>
      <c r="F69" s="45"/>
    </row>
    <row r="70" spans="1:6" x14ac:dyDescent="0.2">
      <c r="A70" s="93">
        <f>COUNT($A$12:A69)+1</f>
        <v>12</v>
      </c>
      <c r="B70" s="35" t="s">
        <v>112</v>
      </c>
      <c r="C70" s="46"/>
      <c r="D70" s="16"/>
      <c r="E70" s="31"/>
      <c r="F70" s="32"/>
    </row>
    <row r="71" spans="1:6" ht="51" x14ac:dyDescent="0.2">
      <c r="A71" s="98"/>
      <c r="B71" s="36" t="s">
        <v>127</v>
      </c>
      <c r="C71" s="46"/>
      <c r="D71" s="16"/>
      <c r="E71" s="31"/>
      <c r="F71" s="32"/>
    </row>
    <row r="72" spans="1:6" ht="14.25" x14ac:dyDescent="0.2">
      <c r="A72" s="98"/>
      <c r="B72" s="36"/>
      <c r="C72" s="46">
        <v>0.6</v>
      </c>
      <c r="D72" s="16" t="s">
        <v>47</v>
      </c>
      <c r="E72" s="41"/>
      <c r="F72" s="31">
        <f>C72*E72</f>
        <v>0</v>
      </c>
    </row>
    <row r="73" spans="1:6" x14ac:dyDescent="0.2">
      <c r="A73" s="99"/>
      <c r="B73" s="65"/>
      <c r="C73" s="47"/>
      <c r="D73" s="48"/>
      <c r="E73" s="49"/>
      <c r="F73" s="49"/>
    </row>
    <row r="74" spans="1:6" x14ac:dyDescent="0.2">
      <c r="A74" s="100"/>
      <c r="B74" s="64"/>
      <c r="C74" s="50"/>
      <c r="D74" s="44"/>
      <c r="E74" s="45"/>
      <c r="F74" s="45"/>
    </row>
    <row r="75" spans="1:6" x14ac:dyDescent="0.2">
      <c r="A75" s="93">
        <f>COUNT($A$12:A74)+1</f>
        <v>13</v>
      </c>
      <c r="B75" s="35" t="s">
        <v>128</v>
      </c>
      <c r="C75" s="46"/>
      <c r="D75" s="16"/>
      <c r="E75" s="31"/>
      <c r="F75" s="31"/>
    </row>
    <row r="76" spans="1:6" ht="51" x14ac:dyDescent="0.2">
      <c r="A76" s="98"/>
      <c r="B76" s="36" t="s">
        <v>129</v>
      </c>
      <c r="C76" s="46"/>
      <c r="D76" s="16"/>
      <c r="E76" s="31"/>
      <c r="F76" s="31"/>
    </row>
    <row r="77" spans="1:6" ht="14.25" x14ac:dyDescent="0.2">
      <c r="A77" s="98"/>
      <c r="B77" s="36"/>
      <c r="C77" s="46">
        <v>1.3</v>
      </c>
      <c r="D77" s="16" t="s">
        <v>47</v>
      </c>
      <c r="E77" s="41"/>
      <c r="F77" s="31">
        <f>C77*E77</f>
        <v>0</v>
      </c>
    </row>
    <row r="78" spans="1:6" x14ac:dyDescent="0.2">
      <c r="A78" s="99"/>
      <c r="B78" s="65"/>
      <c r="C78" s="47"/>
      <c r="D78" s="48"/>
      <c r="E78" s="49"/>
      <c r="F78" s="49"/>
    </row>
    <row r="79" spans="1:6" x14ac:dyDescent="0.2">
      <c r="A79" s="100"/>
      <c r="B79" s="64"/>
      <c r="C79" s="50"/>
      <c r="D79" s="44"/>
      <c r="E79" s="45"/>
      <c r="F79" s="45"/>
    </row>
    <row r="80" spans="1:6" x14ac:dyDescent="0.2">
      <c r="A80" s="93">
        <f>COUNT($A$12:A79)+1</f>
        <v>14</v>
      </c>
      <c r="B80" s="35" t="s">
        <v>27</v>
      </c>
      <c r="C80" s="46"/>
      <c r="D80" s="16"/>
      <c r="E80" s="31"/>
      <c r="F80" s="31"/>
    </row>
    <row r="81" spans="1:6" ht="63.75" x14ac:dyDescent="0.2">
      <c r="A81" s="98"/>
      <c r="B81" s="36" t="s">
        <v>171</v>
      </c>
      <c r="C81" s="46"/>
      <c r="D81" s="16"/>
      <c r="E81" s="31"/>
      <c r="F81" s="31"/>
    </row>
    <row r="82" spans="1:6" ht="14.25" x14ac:dyDescent="0.2">
      <c r="A82" s="98"/>
      <c r="B82" s="36"/>
      <c r="C82" s="46">
        <v>2.2999999999999998</v>
      </c>
      <c r="D82" s="16" t="s">
        <v>47</v>
      </c>
      <c r="E82" s="41"/>
      <c r="F82" s="31">
        <f>C82*E82</f>
        <v>0</v>
      </c>
    </row>
    <row r="83" spans="1:6" x14ac:dyDescent="0.2">
      <c r="A83" s="99"/>
      <c r="B83" s="65"/>
      <c r="C83" s="47"/>
      <c r="D83" s="48"/>
      <c r="E83" s="49"/>
      <c r="F83" s="49"/>
    </row>
    <row r="84" spans="1:6" x14ac:dyDescent="0.2">
      <c r="A84" s="100"/>
      <c r="B84" s="64"/>
      <c r="C84" s="50"/>
      <c r="D84" s="44"/>
      <c r="E84" s="45"/>
      <c r="F84" s="45"/>
    </row>
    <row r="85" spans="1:6" x14ac:dyDescent="0.2">
      <c r="A85" s="93">
        <f>COUNT($A$12:A84)+1</f>
        <v>15</v>
      </c>
      <c r="B85" s="35" t="s">
        <v>95</v>
      </c>
      <c r="C85" s="46"/>
      <c r="D85" s="16"/>
      <c r="E85" s="31"/>
      <c r="F85" s="31"/>
    </row>
    <row r="86" spans="1:6" ht="89.25" x14ac:dyDescent="0.2">
      <c r="A86" s="98"/>
      <c r="B86" s="36" t="s">
        <v>117</v>
      </c>
      <c r="C86" s="46"/>
      <c r="D86" s="16"/>
      <c r="E86" s="31"/>
      <c r="F86" s="31"/>
    </row>
    <row r="87" spans="1:6" ht="14.25" x14ac:dyDescent="0.2">
      <c r="A87" s="98"/>
      <c r="B87" s="36"/>
      <c r="C87" s="46">
        <v>2.5</v>
      </c>
      <c r="D87" s="16" t="s">
        <v>47</v>
      </c>
      <c r="E87" s="41"/>
      <c r="F87" s="31">
        <f>C87*E87</f>
        <v>0</v>
      </c>
    </row>
    <row r="88" spans="1:6" x14ac:dyDescent="0.2">
      <c r="A88" s="99"/>
      <c r="B88" s="65"/>
      <c r="C88" s="47"/>
      <c r="D88" s="48"/>
      <c r="E88" s="49"/>
      <c r="F88" s="49"/>
    </row>
    <row r="89" spans="1:6" x14ac:dyDescent="0.2">
      <c r="A89" s="100"/>
      <c r="B89" s="64"/>
      <c r="C89" s="50"/>
      <c r="D89" s="44"/>
      <c r="E89" s="45"/>
      <c r="F89" s="45"/>
    </row>
    <row r="90" spans="1:6" x14ac:dyDescent="0.2">
      <c r="A90" s="93">
        <f>COUNT($A$12:A89)+1</f>
        <v>16</v>
      </c>
      <c r="B90" s="35" t="s">
        <v>96</v>
      </c>
      <c r="C90" s="46"/>
      <c r="D90" s="16"/>
      <c r="E90" s="31"/>
      <c r="F90" s="32"/>
    </row>
    <row r="91" spans="1:6" ht="63.75" x14ac:dyDescent="0.2">
      <c r="A91" s="98"/>
      <c r="B91" s="36" t="s">
        <v>118</v>
      </c>
      <c r="C91" s="46"/>
      <c r="D91" s="16"/>
      <c r="E91" s="31"/>
      <c r="F91" s="32"/>
    </row>
    <row r="92" spans="1:6" ht="14.25" x14ac:dyDescent="0.2">
      <c r="A92" s="98"/>
      <c r="B92" s="36"/>
      <c r="C92" s="46">
        <v>2.1</v>
      </c>
      <c r="D92" s="16" t="s">
        <v>47</v>
      </c>
      <c r="E92" s="41"/>
      <c r="F92" s="31">
        <f>C92*E92</f>
        <v>0</v>
      </c>
    </row>
    <row r="93" spans="1:6" x14ac:dyDescent="0.2">
      <c r="A93" s="99"/>
      <c r="B93" s="65"/>
      <c r="C93" s="47"/>
      <c r="D93" s="48"/>
      <c r="E93" s="49"/>
      <c r="F93" s="49"/>
    </row>
    <row r="94" spans="1:6" x14ac:dyDescent="0.2">
      <c r="A94" s="100"/>
      <c r="B94" s="64"/>
      <c r="C94" s="50"/>
      <c r="D94" s="44"/>
      <c r="E94" s="45"/>
      <c r="F94" s="45"/>
    </row>
    <row r="95" spans="1:6" x14ac:dyDescent="0.2">
      <c r="A95" s="93">
        <f>COUNT($A$12:A94)+1</f>
        <v>17</v>
      </c>
      <c r="B95" s="35" t="s">
        <v>22</v>
      </c>
      <c r="C95" s="46"/>
      <c r="D95" s="16"/>
      <c r="E95" s="31"/>
      <c r="F95" s="32"/>
    </row>
    <row r="96" spans="1:6" ht="38.25" x14ac:dyDescent="0.2">
      <c r="A96" s="98"/>
      <c r="B96" s="36" t="s">
        <v>97</v>
      </c>
      <c r="C96" s="46"/>
      <c r="D96" s="16"/>
      <c r="E96" s="31"/>
      <c r="F96" s="32"/>
    </row>
    <row r="97" spans="1:6" ht="14.25" x14ac:dyDescent="0.2">
      <c r="A97" s="98"/>
      <c r="B97" s="36"/>
      <c r="C97" s="46">
        <v>2.8</v>
      </c>
      <c r="D97" s="16" t="s">
        <v>47</v>
      </c>
      <c r="E97" s="41"/>
      <c r="F97" s="31">
        <f>C97*E97</f>
        <v>0</v>
      </c>
    </row>
    <row r="98" spans="1:6" x14ac:dyDescent="0.2">
      <c r="A98" s="99"/>
      <c r="B98" s="65"/>
      <c r="C98" s="47"/>
      <c r="D98" s="48"/>
      <c r="E98" s="49"/>
      <c r="F98" s="49"/>
    </row>
    <row r="99" spans="1:6" x14ac:dyDescent="0.2">
      <c r="A99" s="100"/>
      <c r="B99" s="69"/>
      <c r="C99" s="50"/>
      <c r="D99" s="86"/>
      <c r="E99" s="70"/>
      <c r="F99" s="70"/>
    </row>
    <row r="100" spans="1:6" x14ac:dyDescent="0.2">
      <c r="A100" s="93">
        <f>COUNT($A$12:A99)+1</f>
        <v>18</v>
      </c>
      <c r="B100" s="35" t="s">
        <v>24</v>
      </c>
      <c r="C100" s="46"/>
      <c r="D100" s="16"/>
      <c r="E100" s="31"/>
      <c r="F100" s="31"/>
    </row>
    <row r="101" spans="1:6" ht="38.25" x14ac:dyDescent="0.2">
      <c r="A101" s="98"/>
      <c r="B101" s="36" t="s">
        <v>23</v>
      </c>
      <c r="C101" s="46"/>
      <c r="D101" s="16"/>
      <c r="E101" s="31"/>
      <c r="F101" s="32"/>
    </row>
    <row r="102" spans="1:6" ht="14.25" x14ac:dyDescent="0.2">
      <c r="A102" s="98"/>
      <c r="B102" s="36"/>
      <c r="C102" s="46">
        <v>5.7</v>
      </c>
      <c r="D102" s="16" t="s">
        <v>47</v>
      </c>
      <c r="E102" s="41"/>
      <c r="F102" s="31">
        <f>C102*E102</f>
        <v>0</v>
      </c>
    </row>
    <row r="103" spans="1:6" x14ac:dyDescent="0.2">
      <c r="A103" s="99"/>
      <c r="B103" s="65"/>
      <c r="C103" s="47"/>
      <c r="D103" s="48"/>
      <c r="E103" s="49"/>
      <c r="F103" s="49"/>
    </row>
    <row r="104" spans="1:6" x14ac:dyDescent="0.2">
      <c r="A104" s="100"/>
      <c r="B104" s="64"/>
      <c r="C104" s="50"/>
      <c r="D104" s="44"/>
      <c r="E104" s="45"/>
      <c r="F104" s="45"/>
    </row>
    <row r="105" spans="1:6" x14ac:dyDescent="0.2">
      <c r="A105" s="93">
        <f>COUNT($A$12:A104)+1</f>
        <v>19</v>
      </c>
      <c r="B105" s="35" t="s">
        <v>25</v>
      </c>
      <c r="C105" s="46"/>
      <c r="D105" s="16"/>
      <c r="E105" s="31"/>
      <c r="F105" s="31"/>
    </row>
    <row r="106" spans="1:6" ht="25.5" x14ac:dyDescent="0.2">
      <c r="A106" s="98"/>
      <c r="B106" s="36" t="s">
        <v>131</v>
      </c>
      <c r="C106" s="46"/>
      <c r="D106" s="16"/>
      <c r="E106" s="31"/>
      <c r="F106" s="32"/>
    </row>
    <row r="107" spans="1:6" ht="14.25" x14ac:dyDescent="0.2">
      <c r="A107" s="98"/>
      <c r="B107" s="36"/>
      <c r="C107" s="46">
        <v>7</v>
      </c>
      <c r="D107" s="16" t="s">
        <v>42</v>
      </c>
      <c r="E107" s="41"/>
      <c r="F107" s="31">
        <f>C107*E107</f>
        <v>0</v>
      </c>
    </row>
    <row r="108" spans="1:6" x14ac:dyDescent="0.2">
      <c r="A108" s="99"/>
      <c r="B108" s="65"/>
      <c r="C108" s="47"/>
      <c r="D108" s="48"/>
      <c r="E108" s="49"/>
      <c r="F108" s="49"/>
    </row>
    <row r="109" spans="1:6" x14ac:dyDescent="0.2">
      <c r="A109" s="100"/>
      <c r="B109" s="64"/>
      <c r="C109" s="50"/>
      <c r="D109" s="44"/>
      <c r="E109" s="45"/>
      <c r="F109" s="45"/>
    </row>
    <row r="110" spans="1:6" x14ac:dyDescent="0.2">
      <c r="A110" s="93">
        <f>COUNT($A$12:A109)+1</f>
        <v>20</v>
      </c>
      <c r="B110" s="35" t="s">
        <v>132</v>
      </c>
      <c r="C110" s="46"/>
      <c r="D110" s="16"/>
      <c r="E110" s="31"/>
      <c r="F110" s="31"/>
    </row>
    <row r="111" spans="1:6" ht="89.25" x14ac:dyDescent="0.2">
      <c r="A111" s="98"/>
      <c r="B111" s="36" t="s">
        <v>133</v>
      </c>
      <c r="C111" s="46"/>
      <c r="D111" s="16"/>
      <c r="E111" s="31"/>
      <c r="F111" s="31"/>
    </row>
    <row r="112" spans="1:6" ht="14.25" x14ac:dyDescent="0.2">
      <c r="A112" s="98"/>
      <c r="B112" s="35" t="s">
        <v>234</v>
      </c>
      <c r="C112" s="46">
        <v>1</v>
      </c>
      <c r="D112" s="16" t="s">
        <v>42</v>
      </c>
      <c r="E112" s="41"/>
      <c r="F112" s="31">
        <f t="shared" ref="F112" si="1">C112*E112</f>
        <v>0</v>
      </c>
    </row>
    <row r="113" spans="1:6" x14ac:dyDescent="0.2">
      <c r="A113" s="99"/>
      <c r="B113" s="65"/>
      <c r="C113" s="47"/>
      <c r="D113" s="48"/>
      <c r="E113" s="49"/>
      <c r="F113" s="49"/>
    </row>
    <row r="114" spans="1:6" x14ac:dyDescent="0.2">
      <c r="A114" s="100"/>
      <c r="B114" s="64"/>
      <c r="C114" s="50"/>
      <c r="D114" s="44"/>
      <c r="E114" s="45"/>
      <c r="F114" s="45"/>
    </row>
    <row r="115" spans="1:6" x14ac:dyDescent="0.2">
      <c r="A115" s="93">
        <f>COUNT($A$10:A113)+1</f>
        <v>21</v>
      </c>
      <c r="B115" s="35" t="s">
        <v>153</v>
      </c>
      <c r="C115" s="46"/>
      <c r="D115" s="16"/>
      <c r="E115" s="31"/>
      <c r="F115" s="31"/>
    </row>
    <row r="116" spans="1:6" ht="38.25" x14ac:dyDescent="0.2">
      <c r="A116" s="98"/>
      <c r="B116" s="36" t="s">
        <v>154</v>
      </c>
      <c r="C116" s="46"/>
      <c r="D116" s="16"/>
      <c r="E116" s="31"/>
      <c r="F116" s="31"/>
    </row>
    <row r="117" spans="1:6" x14ac:dyDescent="0.2">
      <c r="A117" s="98"/>
      <c r="B117" s="35"/>
      <c r="C117" s="46">
        <v>2</v>
      </c>
      <c r="D117" s="16" t="s">
        <v>1</v>
      </c>
      <c r="E117" s="41"/>
      <c r="F117" s="31">
        <f>C117*E117</f>
        <v>0</v>
      </c>
    </row>
    <row r="118" spans="1:6" x14ac:dyDescent="0.2">
      <c r="A118" s="99"/>
      <c r="B118" s="65"/>
      <c r="C118" s="47"/>
      <c r="D118" s="48"/>
      <c r="E118" s="49"/>
      <c r="F118" s="49"/>
    </row>
    <row r="119" spans="1:6" x14ac:dyDescent="0.2">
      <c r="A119" s="100"/>
      <c r="B119" s="64"/>
      <c r="C119" s="50"/>
      <c r="D119" s="44"/>
      <c r="E119" s="45"/>
      <c r="F119" s="45"/>
    </row>
    <row r="120" spans="1:6" x14ac:dyDescent="0.2">
      <c r="A120" s="93">
        <f>COUNT($A$10:A119)+1</f>
        <v>22</v>
      </c>
      <c r="B120" s="35" t="s">
        <v>155</v>
      </c>
      <c r="C120" s="46"/>
      <c r="D120" s="16"/>
      <c r="E120" s="31"/>
      <c r="F120" s="31"/>
    </row>
    <row r="121" spans="1:6" ht="89.25" x14ac:dyDescent="0.2">
      <c r="A121" s="98"/>
      <c r="B121" s="36" t="s">
        <v>156</v>
      </c>
      <c r="C121" s="46"/>
      <c r="D121" s="16"/>
      <c r="E121" s="31"/>
      <c r="F121" s="31"/>
    </row>
    <row r="122" spans="1:6" ht="14.25" x14ac:dyDescent="0.2">
      <c r="A122" s="98"/>
      <c r="B122" s="35"/>
      <c r="C122" s="46">
        <v>6</v>
      </c>
      <c r="D122" s="16" t="s">
        <v>42</v>
      </c>
      <c r="E122" s="41"/>
      <c r="F122" s="31">
        <f>C122*E122</f>
        <v>0</v>
      </c>
    </row>
    <row r="123" spans="1:6" x14ac:dyDescent="0.2">
      <c r="A123" s="99"/>
      <c r="B123" s="65"/>
      <c r="C123" s="47"/>
      <c r="D123" s="48"/>
      <c r="E123" s="49"/>
      <c r="F123" s="49"/>
    </row>
    <row r="124" spans="1:6" x14ac:dyDescent="0.2">
      <c r="A124" s="100"/>
      <c r="B124" s="64"/>
      <c r="C124" s="50"/>
      <c r="D124" s="44"/>
      <c r="E124" s="45"/>
      <c r="F124" s="45"/>
    </row>
    <row r="125" spans="1:6" x14ac:dyDescent="0.2">
      <c r="A125" s="93">
        <f>COUNT($A$10:A124)+1</f>
        <v>23</v>
      </c>
      <c r="B125" s="35" t="s">
        <v>157</v>
      </c>
      <c r="C125" s="46"/>
      <c r="D125" s="16"/>
      <c r="E125" s="31"/>
      <c r="F125" s="31"/>
    </row>
    <row r="126" spans="1:6" ht="38.25" x14ac:dyDescent="0.2">
      <c r="A126" s="98"/>
      <c r="B126" s="36" t="s">
        <v>158</v>
      </c>
      <c r="C126" s="46"/>
      <c r="D126" s="16"/>
      <c r="E126" s="31"/>
      <c r="F126" s="31"/>
    </row>
    <row r="127" spans="1:6" ht="14.25" x14ac:dyDescent="0.2">
      <c r="A127" s="98"/>
      <c r="B127" s="35"/>
      <c r="C127" s="46">
        <v>3</v>
      </c>
      <c r="D127" s="16" t="s">
        <v>42</v>
      </c>
      <c r="E127" s="41"/>
      <c r="F127" s="31">
        <f>C127*E127</f>
        <v>0</v>
      </c>
    </row>
    <row r="128" spans="1:6" x14ac:dyDescent="0.2">
      <c r="A128" s="99"/>
      <c r="B128" s="65"/>
      <c r="C128" s="47"/>
      <c r="D128" s="48"/>
      <c r="E128" s="49"/>
      <c r="F128" s="49"/>
    </row>
    <row r="129" spans="1:6" x14ac:dyDescent="0.2">
      <c r="A129" s="100"/>
      <c r="B129" s="64"/>
      <c r="C129" s="50"/>
      <c r="D129" s="44"/>
      <c r="E129" s="45"/>
      <c r="F129" s="45"/>
    </row>
    <row r="130" spans="1:6" x14ac:dyDescent="0.2">
      <c r="A130" s="93">
        <f>COUNT($A$10:A129)+1</f>
        <v>24</v>
      </c>
      <c r="B130" s="35" t="s">
        <v>161</v>
      </c>
      <c r="C130" s="46"/>
      <c r="D130" s="16"/>
      <c r="E130" s="31"/>
      <c r="F130" s="31"/>
    </row>
    <row r="131" spans="1:6" ht="63.75" x14ac:dyDescent="0.2">
      <c r="A131" s="98"/>
      <c r="B131" s="36" t="s">
        <v>162</v>
      </c>
      <c r="C131" s="46"/>
      <c r="D131" s="16"/>
      <c r="E131" s="31"/>
      <c r="F131" s="31"/>
    </row>
    <row r="132" spans="1:6" ht="14.25" x14ac:dyDescent="0.2">
      <c r="A132" s="98"/>
      <c r="B132" s="35"/>
      <c r="C132" s="46">
        <v>0.2</v>
      </c>
      <c r="D132" s="16" t="s">
        <v>47</v>
      </c>
      <c r="E132" s="41"/>
      <c r="F132" s="31">
        <f>C132*E132</f>
        <v>0</v>
      </c>
    </row>
    <row r="133" spans="1:6" x14ac:dyDescent="0.2">
      <c r="A133" s="99"/>
      <c r="B133" s="65"/>
      <c r="C133" s="47"/>
      <c r="D133" s="48"/>
      <c r="E133" s="49"/>
      <c r="F133" s="49"/>
    </row>
    <row r="134" spans="1:6" x14ac:dyDescent="0.2">
      <c r="A134" s="100"/>
      <c r="B134" s="64"/>
      <c r="C134" s="50"/>
      <c r="D134" s="44"/>
      <c r="E134" s="45"/>
      <c r="F134" s="45"/>
    </row>
    <row r="135" spans="1:6" x14ac:dyDescent="0.2">
      <c r="A135" s="93">
        <f>COUNT($A$12:A134)+1</f>
        <v>25</v>
      </c>
      <c r="B135" s="35" t="s">
        <v>28</v>
      </c>
      <c r="C135" s="46"/>
      <c r="D135" s="16"/>
      <c r="E135" s="31"/>
      <c r="F135" s="32"/>
    </row>
    <row r="136" spans="1:6" ht="38.25" x14ac:dyDescent="0.2">
      <c r="A136" s="98"/>
      <c r="B136" s="36" t="s">
        <v>98</v>
      </c>
      <c r="C136" s="46"/>
      <c r="D136" s="16"/>
      <c r="E136" s="31"/>
      <c r="F136" s="32"/>
    </row>
    <row r="137" spans="1:6" x14ac:dyDescent="0.2">
      <c r="A137" s="98"/>
      <c r="B137" s="36"/>
      <c r="C137" s="46">
        <v>2</v>
      </c>
      <c r="D137" s="16" t="s">
        <v>1</v>
      </c>
      <c r="E137" s="41"/>
      <c r="F137" s="31">
        <f>C137*E137</f>
        <v>0</v>
      </c>
    </row>
    <row r="138" spans="1:6" x14ac:dyDescent="0.2">
      <c r="A138" s="99"/>
      <c r="B138" s="65"/>
      <c r="C138" s="47"/>
      <c r="D138" s="48"/>
      <c r="E138" s="49"/>
      <c r="F138" s="49"/>
    </row>
    <row r="139" spans="1:6" x14ac:dyDescent="0.2">
      <c r="A139" s="100"/>
      <c r="B139" s="64"/>
      <c r="C139" s="50"/>
      <c r="D139" s="44"/>
      <c r="E139" s="45"/>
      <c r="F139" s="45"/>
    </row>
    <row r="140" spans="1:6" x14ac:dyDescent="0.2">
      <c r="A140" s="93">
        <f>COUNT($A$12:A139)+1</f>
        <v>26</v>
      </c>
      <c r="B140" s="35" t="s">
        <v>29</v>
      </c>
      <c r="C140" s="46"/>
      <c r="D140" s="16"/>
      <c r="E140" s="31"/>
      <c r="F140" s="31"/>
    </row>
    <row r="141" spans="1:6" ht="25.5" x14ac:dyDescent="0.2">
      <c r="A141" s="98"/>
      <c r="B141" s="36" t="s">
        <v>237</v>
      </c>
      <c r="C141" s="46"/>
      <c r="D141" s="16"/>
      <c r="E141" s="31"/>
      <c r="F141" s="32"/>
    </row>
    <row r="142" spans="1:6" x14ac:dyDescent="0.2">
      <c r="A142" s="98"/>
      <c r="B142" s="36"/>
      <c r="C142" s="46">
        <v>2</v>
      </c>
      <c r="D142" s="16" t="s">
        <v>1</v>
      </c>
      <c r="E142" s="41"/>
      <c r="F142" s="31">
        <f>C142*E142</f>
        <v>0</v>
      </c>
    </row>
    <row r="143" spans="1:6" x14ac:dyDescent="0.2">
      <c r="A143" s="99"/>
      <c r="B143" s="65"/>
      <c r="C143" s="47"/>
      <c r="D143" s="48"/>
      <c r="E143" s="49"/>
      <c r="F143" s="49"/>
    </row>
    <row r="144" spans="1:6" x14ac:dyDescent="0.2">
      <c r="A144" s="100"/>
      <c r="B144" s="69"/>
      <c r="C144" s="27"/>
      <c r="D144" s="28"/>
      <c r="E144" s="29"/>
      <c r="F144" s="27"/>
    </row>
    <row r="145" spans="1:6" ht="25.5" x14ac:dyDescent="0.2">
      <c r="A145" s="93">
        <f>COUNT($A$12:A144)+1</f>
        <v>27</v>
      </c>
      <c r="B145" s="35" t="s">
        <v>33</v>
      </c>
      <c r="C145" s="32"/>
      <c r="D145" s="16"/>
      <c r="E145" s="58"/>
      <c r="F145" s="32"/>
    </row>
    <row r="146" spans="1:6" ht="102" x14ac:dyDescent="0.2">
      <c r="A146" s="96"/>
      <c r="B146" s="36" t="s">
        <v>102</v>
      </c>
      <c r="C146" s="32"/>
      <c r="D146" s="16"/>
      <c r="E146" s="31"/>
      <c r="F146" s="32"/>
    </row>
    <row r="147" spans="1:6" x14ac:dyDescent="0.2">
      <c r="A147" s="93"/>
      <c r="B147" s="87"/>
      <c r="C147" s="59"/>
      <c r="D147" s="60">
        <v>0.04</v>
      </c>
      <c r="E147" s="32"/>
      <c r="F147" s="31">
        <f>SUM(F12:F146)*D147</f>
        <v>0</v>
      </c>
    </row>
    <row r="148" spans="1:6" x14ac:dyDescent="0.2">
      <c r="A148" s="95"/>
      <c r="B148" s="88"/>
      <c r="C148" s="89"/>
      <c r="D148" s="90"/>
      <c r="E148" s="61"/>
      <c r="F148" s="49"/>
    </row>
    <row r="149" spans="1:6" x14ac:dyDescent="0.2">
      <c r="A149" s="96"/>
      <c r="B149" s="36"/>
      <c r="C149" s="32"/>
      <c r="D149" s="16"/>
      <c r="E149" s="32"/>
      <c r="F149" s="32"/>
    </row>
    <row r="150" spans="1:6" x14ac:dyDescent="0.2">
      <c r="A150" s="93">
        <f>COUNT($A$12:A148)+1</f>
        <v>28</v>
      </c>
      <c r="B150" s="35" t="s">
        <v>103</v>
      </c>
      <c r="C150" s="32"/>
      <c r="D150" s="16"/>
      <c r="E150" s="32"/>
      <c r="F150" s="32"/>
    </row>
    <row r="151" spans="1:6" ht="38.25" x14ac:dyDescent="0.2">
      <c r="A151" s="96"/>
      <c r="B151" s="36" t="s">
        <v>35</v>
      </c>
      <c r="C151" s="59"/>
      <c r="D151" s="60">
        <v>0.1</v>
      </c>
      <c r="E151" s="32"/>
      <c r="F151" s="31">
        <f>SUM(F12:F145)*D151</f>
        <v>0</v>
      </c>
    </row>
    <row r="152" spans="1:6" x14ac:dyDescent="0.2">
      <c r="A152" s="101"/>
      <c r="B152" s="66"/>
      <c r="C152" s="32"/>
      <c r="D152" s="16"/>
      <c r="E152" s="58"/>
      <c r="F152" s="32"/>
    </row>
    <row r="153" spans="1:6" x14ac:dyDescent="0.2">
      <c r="A153" s="37"/>
      <c r="B153" s="67" t="s">
        <v>2</v>
      </c>
      <c r="C153" s="38"/>
      <c r="D153" s="39"/>
      <c r="E153" s="40" t="s">
        <v>46</v>
      </c>
      <c r="F153" s="40">
        <f>SUM(F14:F152)</f>
        <v>0</v>
      </c>
    </row>
  </sheetData>
  <sheetProtection password="CF65"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scaleWithDoc="0" alignWithMargins="0">
    <oddHeader>&amp;L&amp;9ENERGETIKA LJUBLJANA d.o.o.&amp;R&amp;9JPE-SIR-224/22</oddHeader>
    <oddFooter>&amp;C&amp;"Arial,Navadno"&amp;9&amp;P / &amp;N</oddFooter>
  </headerFooter>
  <rowBreaks count="5" manualBreakCount="5">
    <brk id="30" max="5" man="1"/>
    <brk id="62" max="5" man="1"/>
    <brk id="88" max="5" man="1"/>
    <brk id="118" max="5" man="1"/>
    <brk id="143"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240"/>
  <sheetViews>
    <sheetView topLeftCell="A14" zoomScaleNormal="100" zoomScaleSheetLayoutView="100" workbookViewId="0">
      <selection activeCell="E29" sqref="E29"/>
    </sheetView>
  </sheetViews>
  <sheetFormatPr defaultColWidth="9.140625" defaultRowHeight="12.75" x14ac:dyDescent="0.2"/>
  <cols>
    <col min="1" max="1" width="7.7109375" style="22" customWidth="1"/>
    <col min="2" max="2" width="36.7109375" style="68" customWidth="1"/>
    <col min="3" max="3" width="7.7109375" style="25"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22"/>
      <c r="D1" s="23"/>
    </row>
    <row r="2" spans="1:6" x14ac:dyDescent="0.2">
      <c r="A2" s="21" t="s">
        <v>166</v>
      </c>
      <c r="B2" s="62" t="s">
        <v>7</v>
      </c>
      <c r="C2" s="22"/>
      <c r="D2" s="23"/>
    </row>
    <row r="3" spans="1:6" x14ac:dyDescent="0.2">
      <c r="A3" s="21" t="s">
        <v>243</v>
      </c>
      <c r="B3" s="62" t="s">
        <v>232</v>
      </c>
      <c r="C3" s="22"/>
      <c r="D3" s="23"/>
    </row>
    <row r="4" spans="1:6" x14ac:dyDescent="0.2">
      <c r="A4" s="21"/>
      <c r="B4" s="62" t="s">
        <v>233</v>
      </c>
      <c r="C4" s="22"/>
      <c r="D4" s="23"/>
    </row>
    <row r="5" spans="1:6" ht="76.5" x14ac:dyDescent="0.2">
      <c r="A5" s="107" t="s">
        <v>0</v>
      </c>
      <c r="B5" s="108" t="s">
        <v>39</v>
      </c>
      <c r="C5" s="109" t="s">
        <v>8</v>
      </c>
      <c r="D5" s="109" t="s">
        <v>9</v>
      </c>
      <c r="E5" s="110" t="s">
        <v>43</v>
      </c>
      <c r="F5" s="110" t="s">
        <v>44</v>
      </c>
    </row>
    <row r="6" spans="1:6" x14ac:dyDescent="0.2">
      <c r="A6" s="92">
        <v>1</v>
      </c>
      <c r="B6" s="63"/>
      <c r="C6" s="27"/>
      <c r="D6" s="28"/>
      <c r="E6" s="29"/>
      <c r="F6" s="27"/>
    </row>
    <row r="7" spans="1:6" x14ac:dyDescent="0.2">
      <c r="A7" s="102"/>
      <c r="B7" s="104" t="s">
        <v>126</v>
      </c>
      <c r="C7" s="5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53"/>
      <c r="D10" s="51"/>
      <c r="E10" s="52"/>
      <c r="F10" s="53"/>
    </row>
    <row r="11" spans="1:6" x14ac:dyDescent="0.2">
      <c r="A11" s="92"/>
      <c r="B11" s="63"/>
      <c r="C11" s="27"/>
      <c r="D11" s="28"/>
      <c r="E11" s="29"/>
      <c r="F11" s="27"/>
    </row>
    <row r="12" spans="1:6" x14ac:dyDescent="0.2">
      <c r="A12" s="93">
        <f>COUNT(A6+1)</f>
        <v>1</v>
      </c>
      <c r="B12" s="35" t="s">
        <v>10</v>
      </c>
      <c r="C12" s="32"/>
      <c r="D12" s="16"/>
      <c r="E12" s="31"/>
      <c r="F12" s="31"/>
    </row>
    <row r="13" spans="1:6" ht="51" x14ac:dyDescent="0.2">
      <c r="A13" s="93"/>
      <c r="B13" s="36" t="s">
        <v>50</v>
      </c>
      <c r="C13" s="32"/>
      <c r="D13" s="16"/>
      <c r="E13" s="31"/>
      <c r="F13" s="31"/>
    </row>
    <row r="14" spans="1:6" ht="14.25" x14ac:dyDescent="0.2">
      <c r="A14" s="93"/>
      <c r="B14" s="36"/>
      <c r="C14" s="46">
        <v>12</v>
      </c>
      <c r="D14" s="16" t="s">
        <v>42</v>
      </c>
      <c r="E14" s="41"/>
      <c r="F14" s="31">
        <f>C14*E14</f>
        <v>0</v>
      </c>
    </row>
    <row r="15" spans="1:6" x14ac:dyDescent="0.2">
      <c r="A15" s="95"/>
      <c r="B15" s="65"/>
      <c r="C15" s="47"/>
      <c r="D15" s="48"/>
      <c r="E15" s="49"/>
      <c r="F15" s="49"/>
    </row>
    <row r="16" spans="1:6" x14ac:dyDescent="0.2">
      <c r="A16" s="94"/>
      <c r="B16" s="64"/>
      <c r="C16" s="50"/>
      <c r="D16" s="44"/>
      <c r="E16" s="45"/>
      <c r="F16" s="45"/>
    </row>
    <row r="17" spans="1:6" x14ac:dyDescent="0.2">
      <c r="A17" s="93">
        <f>COUNT($A$12:A16)+1</f>
        <v>2</v>
      </c>
      <c r="B17" s="35" t="s">
        <v>11</v>
      </c>
      <c r="C17" s="46"/>
      <c r="D17" s="16"/>
      <c r="E17" s="31"/>
      <c r="F17" s="31"/>
    </row>
    <row r="18" spans="1:6" ht="51" x14ac:dyDescent="0.2">
      <c r="A18" s="93"/>
      <c r="B18" s="36" t="s">
        <v>130</v>
      </c>
      <c r="C18" s="46"/>
      <c r="D18" s="16"/>
      <c r="E18" s="31"/>
      <c r="F18" s="31"/>
    </row>
    <row r="19" spans="1:6" x14ac:dyDescent="0.2">
      <c r="A19" s="93"/>
      <c r="B19" s="36"/>
      <c r="C19" s="46">
        <v>1</v>
      </c>
      <c r="D19" s="16" t="s">
        <v>1</v>
      </c>
      <c r="E19" s="41"/>
      <c r="F19" s="31">
        <f>C19*E19</f>
        <v>0</v>
      </c>
    </row>
    <row r="20" spans="1:6" x14ac:dyDescent="0.2">
      <c r="A20" s="95"/>
      <c r="B20" s="65"/>
      <c r="C20" s="47"/>
      <c r="D20" s="48"/>
      <c r="E20" s="49"/>
      <c r="F20" s="49"/>
    </row>
    <row r="21" spans="1:6" x14ac:dyDescent="0.2">
      <c r="A21" s="97"/>
      <c r="B21" s="69"/>
      <c r="C21" s="50"/>
      <c r="D21" s="70"/>
      <c r="E21" s="71"/>
      <c r="F21" s="72"/>
    </row>
    <row r="22" spans="1:6" x14ac:dyDescent="0.2">
      <c r="A22" s="93">
        <f>COUNT($A$12:A21)+1</f>
        <v>3</v>
      </c>
      <c r="B22" s="35" t="s">
        <v>12</v>
      </c>
      <c r="C22" s="46"/>
      <c r="D22" s="16"/>
      <c r="E22" s="31"/>
      <c r="F22" s="32"/>
    </row>
    <row r="23" spans="1:6" ht="38.25" x14ac:dyDescent="0.2">
      <c r="A23" s="93"/>
      <c r="B23" s="36" t="s">
        <v>115</v>
      </c>
      <c r="C23" s="46"/>
      <c r="D23" s="16"/>
      <c r="E23" s="31"/>
      <c r="F23" s="32"/>
    </row>
    <row r="24" spans="1:6" x14ac:dyDescent="0.2">
      <c r="A24" s="93"/>
      <c r="B24" s="36"/>
      <c r="C24" s="46">
        <v>3</v>
      </c>
      <c r="D24" s="16" t="s">
        <v>1</v>
      </c>
      <c r="E24" s="41"/>
      <c r="F24" s="31">
        <f>C24*E24</f>
        <v>0</v>
      </c>
    </row>
    <row r="25" spans="1:6" x14ac:dyDescent="0.2">
      <c r="A25" s="93"/>
      <c r="B25" s="36"/>
      <c r="C25" s="46"/>
      <c r="D25" s="16"/>
      <c r="E25" s="31"/>
      <c r="F25" s="31"/>
    </row>
    <row r="26" spans="1:6" x14ac:dyDescent="0.2">
      <c r="A26" s="94"/>
      <c r="B26" s="64"/>
      <c r="C26" s="50"/>
      <c r="D26" s="44"/>
      <c r="E26" s="45"/>
      <c r="F26" s="43"/>
    </row>
    <row r="27" spans="1:6" x14ac:dyDescent="0.2">
      <c r="A27" s="93">
        <f>COUNT($A$12:A26)+1</f>
        <v>4</v>
      </c>
      <c r="B27" s="35" t="s">
        <v>19</v>
      </c>
      <c r="C27" s="46"/>
      <c r="D27" s="16"/>
      <c r="E27" s="31"/>
      <c r="F27" s="32"/>
    </row>
    <row r="28" spans="1:6" ht="63.75" x14ac:dyDescent="0.2">
      <c r="A28" s="93"/>
      <c r="B28" s="36" t="s">
        <v>41</v>
      </c>
      <c r="C28" s="46"/>
      <c r="D28" s="16"/>
      <c r="E28" s="31"/>
      <c r="F28" s="32"/>
    </row>
    <row r="29" spans="1:6" ht="14.25" x14ac:dyDescent="0.2">
      <c r="A29" s="93"/>
      <c r="B29" s="36"/>
      <c r="C29" s="46">
        <v>3</v>
      </c>
      <c r="D29" s="16" t="s">
        <v>42</v>
      </c>
      <c r="E29" s="41"/>
      <c r="F29" s="31">
        <f>C29*E29</f>
        <v>0</v>
      </c>
    </row>
    <row r="30" spans="1:6" x14ac:dyDescent="0.2">
      <c r="A30" s="95"/>
      <c r="B30" s="65"/>
      <c r="C30" s="47"/>
      <c r="D30" s="48"/>
      <c r="E30" s="49"/>
      <c r="F30" s="49"/>
    </row>
    <row r="31" spans="1:6" x14ac:dyDescent="0.2">
      <c r="A31" s="94"/>
      <c r="B31" s="64"/>
      <c r="C31" s="50"/>
      <c r="D31" s="44"/>
      <c r="E31" s="45"/>
      <c r="F31" s="43"/>
    </row>
    <row r="32" spans="1:6" ht="38.25" x14ac:dyDescent="0.2">
      <c r="A32" s="93">
        <f>COUNT($A$12:A31)+1</f>
        <v>5</v>
      </c>
      <c r="B32" s="35" t="s">
        <v>62</v>
      </c>
      <c r="C32" s="46"/>
      <c r="D32" s="16"/>
      <c r="E32" s="31"/>
      <c r="F32" s="32"/>
    </row>
    <row r="33" spans="1:6" ht="63.75" x14ac:dyDescent="0.2">
      <c r="A33" s="93"/>
      <c r="B33" s="36" t="s">
        <v>63</v>
      </c>
      <c r="C33" s="46"/>
      <c r="D33" s="16"/>
      <c r="E33" s="31"/>
      <c r="F33" s="32"/>
    </row>
    <row r="34" spans="1:6" ht="14.25" x14ac:dyDescent="0.2">
      <c r="A34" s="93"/>
      <c r="B34" s="36"/>
      <c r="C34" s="46">
        <v>60</v>
      </c>
      <c r="D34" s="33" t="s">
        <v>48</v>
      </c>
      <c r="E34" s="42"/>
      <c r="F34" s="31">
        <f>C34*E34</f>
        <v>0</v>
      </c>
    </row>
    <row r="35" spans="1:6" x14ac:dyDescent="0.2">
      <c r="A35" s="95"/>
      <c r="B35" s="65"/>
      <c r="C35" s="47"/>
      <c r="D35" s="75"/>
      <c r="E35" s="76"/>
      <c r="F35" s="49"/>
    </row>
    <row r="36" spans="1:6" x14ac:dyDescent="0.2">
      <c r="A36" s="94"/>
      <c r="B36" s="64"/>
      <c r="C36" s="50"/>
      <c r="D36" s="44"/>
      <c r="E36" s="45"/>
      <c r="F36" s="43"/>
    </row>
    <row r="37" spans="1:6" x14ac:dyDescent="0.2">
      <c r="A37" s="93">
        <f>COUNT($A$12:A36)+1</f>
        <v>6</v>
      </c>
      <c r="B37" s="79" t="s">
        <v>66</v>
      </c>
      <c r="C37" s="46"/>
      <c r="D37" s="16"/>
      <c r="E37" s="31"/>
      <c r="F37" s="32"/>
    </row>
    <row r="38" spans="1:6" ht="76.5" x14ac:dyDescent="0.2">
      <c r="A38" s="93"/>
      <c r="B38" s="36" t="s">
        <v>67</v>
      </c>
      <c r="C38" s="46"/>
      <c r="D38" s="16"/>
      <c r="E38" s="31"/>
      <c r="F38" s="32"/>
    </row>
    <row r="39" spans="1:6" ht="14.25" x14ac:dyDescent="0.2">
      <c r="A39" s="93"/>
      <c r="B39" s="80"/>
      <c r="C39" s="46">
        <v>6</v>
      </c>
      <c r="D39" s="16" t="s">
        <v>42</v>
      </c>
      <c r="E39" s="41"/>
      <c r="F39" s="31">
        <f>E39*C39</f>
        <v>0</v>
      </c>
    </row>
    <row r="40" spans="1:6" x14ac:dyDescent="0.2">
      <c r="A40" s="95"/>
      <c r="B40" s="81"/>
      <c r="C40" s="47"/>
      <c r="D40" s="48"/>
      <c r="E40" s="49"/>
      <c r="F40" s="49"/>
    </row>
    <row r="41" spans="1:6" x14ac:dyDescent="0.2">
      <c r="A41" s="94"/>
      <c r="B41" s="64"/>
      <c r="C41" s="50"/>
      <c r="D41" s="44"/>
      <c r="E41" s="45"/>
      <c r="F41" s="43"/>
    </row>
    <row r="42" spans="1:6" x14ac:dyDescent="0.2">
      <c r="A42" s="93">
        <f>COUNT($A$12:A41)+1</f>
        <v>7</v>
      </c>
      <c r="B42" s="84" t="s">
        <v>70</v>
      </c>
      <c r="C42" s="46"/>
      <c r="D42" s="16"/>
      <c r="E42" s="31"/>
      <c r="F42" s="32"/>
    </row>
    <row r="43" spans="1:6" ht="76.5" x14ac:dyDescent="0.2">
      <c r="A43" s="93"/>
      <c r="B43" s="36" t="s">
        <v>71</v>
      </c>
      <c r="C43" s="46"/>
      <c r="D43" s="16"/>
      <c r="E43" s="31"/>
      <c r="F43" s="32"/>
    </row>
    <row r="44" spans="1:6" ht="14.25" x14ac:dyDescent="0.2">
      <c r="A44" s="93"/>
      <c r="B44" s="36"/>
      <c r="C44" s="46">
        <v>4</v>
      </c>
      <c r="D44" s="16" t="s">
        <v>48</v>
      </c>
      <c r="E44" s="41"/>
      <c r="F44" s="31">
        <f>C44*E44</f>
        <v>0</v>
      </c>
    </row>
    <row r="45" spans="1:6" x14ac:dyDescent="0.2">
      <c r="A45" s="95"/>
      <c r="B45" s="65"/>
      <c r="C45" s="47"/>
      <c r="D45" s="48"/>
      <c r="E45" s="49"/>
      <c r="F45" s="49"/>
    </row>
    <row r="46" spans="1:6" x14ac:dyDescent="0.2">
      <c r="A46" s="100"/>
      <c r="B46" s="64"/>
      <c r="C46" s="50"/>
      <c r="D46" s="44"/>
      <c r="E46" s="45"/>
      <c r="F46" s="43"/>
    </row>
    <row r="47" spans="1:6" x14ac:dyDescent="0.2">
      <c r="A47" s="93">
        <f>COUNT($A$12:A46)+1</f>
        <v>8</v>
      </c>
      <c r="B47" s="35" t="s">
        <v>15</v>
      </c>
      <c r="C47" s="46"/>
      <c r="D47" s="16"/>
      <c r="E47" s="31"/>
      <c r="F47" s="32"/>
    </row>
    <row r="48" spans="1:6" ht="51" x14ac:dyDescent="0.2">
      <c r="A48" s="98"/>
      <c r="B48" s="36" t="s">
        <v>17</v>
      </c>
      <c r="C48" s="46"/>
      <c r="D48" s="16"/>
      <c r="E48" s="31"/>
      <c r="F48" s="32"/>
    </row>
    <row r="49" spans="1:6" ht="14.25" x14ac:dyDescent="0.2">
      <c r="A49" s="98"/>
      <c r="B49" s="36"/>
      <c r="C49" s="46">
        <v>6</v>
      </c>
      <c r="D49" s="16" t="s">
        <v>48</v>
      </c>
      <c r="E49" s="41"/>
      <c r="F49" s="31">
        <f>C49*E49</f>
        <v>0</v>
      </c>
    </row>
    <row r="50" spans="1:6" x14ac:dyDescent="0.2">
      <c r="A50" s="99"/>
      <c r="B50" s="65"/>
      <c r="C50" s="47"/>
      <c r="D50" s="48"/>
      <c r="E50" s="49"/>
      <c r="F50" s="49"/>
    </row>
    <row r="51" spans="1:6" x14ac:dyDescent="0.2">
      <c r="A51" s="100"/>
      <c r="B51" s="64"/>
      <c r="C51" s="50"/>
      <c r="D51" s="44"/>
      <c r="E51" s="45"/>
      <c r="F51" s="43"/>
    </row>
    <row r="52" spans="1:6" x14ac:dyDescent="0.2">
      <c r="A52" s="93">
        <f>COUNT($A$12:A51)+1</f>
        <v>9</v>
      </c>
      <c r="B52" s="35" t="s">
        <v>16</v>
      </c>
      <c r="C52" s="46"/>
      <c r="D52" s="16"/>
      <c r="E52" s="31"/>
      <c r="F52" s="32"/>
    </row>
    <row r="53" spans="1:6" ht="51" x14ac:dyDescent="0.2">
      <c r="A53" s="98"/>
      <c r="B53" s="36" t="s">
        <v>36</v>
      </c>
      <c r="C53" s="46"/>
      <c r="D53" s="16"/>
      <c r="E53" s="31"/>
      <c r="F53" s="32"/>
    </row>
    <row r="54" spans="1:6" ht="14.25" x14ac:dyDescent="0.2">
      <c r="A54" s="98"/>
      <c r="B54" s="36"/>
      <c r="C54" s="46">
        <v>26</v>
      </c>
      <c r="D54" s="16" t="s">
        <v>48</v>
      </c>
      <c r="E54" s="41"/>
      <c r="F54" s="31">
        <f>C54*E54</f>
        <v>0</v>
      </c>
    </row>
    <row r="55" spans="1:6" x14ac:dyDescent="0.2">
      <c r="A55" s="99"/>
      <c r="B55" s="65"/>
      <c r="C55" s="47"/>
      <c r="D55" s="48"/>
      <c r="E55" s="49"/>
      <c r="F55" s="49"/>
    </row>
    <row r="56" spans="1:6" x14ac:dyDescent="0.2">
      <c r="A56" s="100"/>
      <c r="B56" s="64"/>
      <c r="C56" s="50"/>
      <c r="D56" s="44"/>
      <c r="E56" s="45"/>
      <c r="F56" s="43"/>
    </row>
    <row r="57" spans="1:6" x14ac:dyDescent="0.2">
      <c r="A57" s="93">
        <f>COUNT($A$12:A56)+1</f>
        <v>10</v>
      </c>
      <c r="B57" s="35" t="s">
        <v>76</v>
      </c>
      <c r="C57" s="46"/>
      <c r="D57" s="16"/>
      <c r="E57" s="31"/>
      <c r="F57" s="31"/>
    </row>
    <row r="58" spans="1:6" ht="51" x14ac:dyDescent="0.2">
      <c r="A58" s="98"/>
      <c r="B58" s="36" t="s">
        <v>77</v>
      </c>
      <c r="C58" s="46"/>
      <c r="D58" s="16"/>
      <c r="E58" s="31"/>
      <c r="F58" s="31"/>
    </row>
    <row r="59" spans="1:6" x14ac:dyDescent="0.2">
      <c r="A59" s="98"/>
      <c r="B59" s="36"/>
      <c r="C59" s="46">
        <v>2.5</v>
      </c>
      <c r="D59" s="16" t="s">
        <v>40</v>
      </c>
      <c r="E59" s="41"/>
      <c r="F59" s="31">
        <f>C59*E59</f>
        <v>0</v>
      </c>
    </row>
    <row r="60" spans="1:6" x14ac:dyDescent="0.2">
      <c r="A60" s="99"/>
      <c r="B60" s="65"/>
      <c r="C60" s="47"/>
      <c r="D60" s="48"/>
      <c r="E60" s="49"/>
      <c r="F60" s="49"/>
    </row>
    <row r="61" spans="1:6" x14ac:dyDescent="0.2">
      <c r="A61" s="100"/>
      <c r="B61" s="64"/>
      <c r="C61" s="50"/>
      <c r="D61" s="44"/>
      <c r="E61" s="45"/>
      <c r="F61" s="45"/>
    </row>
    <row r="62" spans="1:6" x14ac:dyDescent="0.2">
      <c r="A62" s="93">
        <f>COUNT($A$12:A61)+1</f>
        <v>11</v>
      </c>
      <c r="B62" s="35" t="s">
        <v>78</v>
      </c>
      <c r="C62" s="46"/>
      <c r="D62" s="16"/>
      <c r="E62" s="31"/>
      <c r="F62" s="31"/>
    </row>
    <row r="63" spans="1:6" ht="38.25" x14ac:dyDescent="0.2">
      <c r="A63" s="98"/>
      <c r="B63" s="36" t="s">
        <v>79</v>
      </c>
      <c r="C63" s="46"/>
      <c r="D63" s="16"/>
      <c r="E63" s="31"/>
      <c r="F63" s="31"/>
    </row>
    <row r="64" spans="1:6" ht="14.25" x14ac:dyDescent="0.2">
      <c r="A64" s="98"/>
      <c r="B64" s="36"/>
      <c r="C64" s="46">
        <v>27</v>
      </c>
      <c r="D64" s="16" t="s">
        <v>42</v>
      </c>
      <c r="E64" s="41"/>
      <c r="F64" s="31">
        <f>C64*E64</f>
        <v>0</v>
      </c>
    </row>
    <row r="65" spans="1:6" x14ac:dyDescent="0.2">
      <c r="A65" s="99"/>
      <c r="B65" s="65"/>
      <c r="C65" s="47"/>
      <c r="D65" s="48"/>
      <c r="E65" s="49"/>
      <c r="F65" s="49"/>
    </row>
    <row r="66" spans="1:6" x14ac:dyDescent="0.2">
      <c r="A66" s="100"/>
      <c r="B66" s="64"/>
      <c r="C66" s="50"/>
      <c r="D66" s="44"/>
      <c r="E66" s="45"/>
      <c r="F66" s="43"/>
    </row>
    <row r="67" spans="1:6" x14ac:dyDescent="0.2">
      <c r="A67" s="93">
        <f>COUNT($A$12:A66)+1</f>
        <v>12</v>
      </c>
      <c r="B67" s="35" t="s">
        <v>80</v>
      </c>
      <c r="C67" s="46"/>
      <c r="D67" s="16"/>
      <c r="E67" s="31"/>
      <c r="F67" s="32"/>
    </row>
    <row r="68" spans="1:6" ht="89.25" x14ac:dyDescent="0.2">
      <c r="A68" s="98"/>
      <c r="B68" s="36" t="s">
        <v>104</v>
      </c>
      <c r="C68" s="46"/>
      <c r="D68" s="16"/>
      <c r="E68" s="31"/>
      <c r="F68" s="32"/>
    </row>
    <row r="69" spans="1:6" x14ac:dyDescent="0.2">
      <c r="A69" s="98"/>
      <c r="B69" s="35" t="s">
        <v>81</v>
      </c>
      <c r="C69" s="46"/>
      <c r="D69" s="16"/>
      <c r="E69" s="31"/>
      <c r="F69" s="32"/>
    </row>
    <row r="70" spans="1:6" ht="25.5" x14ac:dyDescent="0.2">
      <c r="A70" s="98"/>
      <c r="B70" s="36" t="s">
        <v>82</v>
      </c>
      <c r="C70" s="46">
        <v>26</v>
      </c>
      <c r="D70" s="33" t="s">
        <v>48</v>
      </c>
      <c r="E70" s="42"/>
      <c r="F70" s="34">
        <f>C70*E70</f>
        <v>0</v>
      </c>
    </row>
    <row r="71" spans="1:6" ht="25.5" x14ac:dyDescent="0.2">
      <c r="A71" s="98"/>
      <c r="B71" s="36" t="s">
        <v>105</v>
      </c>
      <c r="C71" s="46">
        <v>26</v>
      </c>
      <c r="D71" s="33" t="s">
        <v>48</v>
      </c>
      <c r="E71" s="42"/>
      <c r="F71" s="34">
        <f>C71*E71</f>
        <v>0</v>
      </c>
    </row>
    <row r="72" spans="1:6" x14ac:dyDescent="0.2">
      <c r="A72" s="99"/>
      <c r="B72" s="65"/>
      <c r="C72" s="47"/>
      <c r="D72" s="75"/>
      <c r="E72" s="76"/>
      <c r="F72" s="76"/>
    </row>
    <row r="73" spans="1:6" x14ac:dyDescent="0.2">
      <c r="A73" s="100"/>
      <c r="B73" s="64"/>
      <c r="C73" s="50"/>
      <c r="D73" s="73"/>
      <c r="E73" s="74"/>
      <c r="F73" s="74"/>
    </row>
    <row r="74" spans="1:6" ht="25.5" x14ac:dyDescent="0.2">
      <c r="A74" s="93">
        <f>COUNT($A$12:A73)+1</f>
        <v>13</v>
      </c>
      <c r="B74" s="35" t="s">
        <v>86</v>
      </c>
      <c r="C74" s="46"/>
      <c r="D74" s="33"/>
      <c r="E74" s="34"/>
      <c r="F74" s="34"/>
    </row>
    <row r="75" spans="1:6" ht="89.25" x14ac:dyDescent="0.2">
      <c r="A75" s="98"/>
      <c r="B75" s="36" t="s">
        <v>111</v>
      </c>
      <c r="C75" s="46"/>
      <c r="D75" s="6"/>
      <c r="E75" s="7"/>
      <c r="F75" s="7"/>
    </row>
    <row r="76" spans="1:6" x14ac:dyDescent="0.2">
      <c r="A76" s="98"/>
      <c r="B76" s="35" t="s">
        <v>84</v>
      </c>
      <c r="C76" s="46"/>
      <c r="D76" s="16"/>
      <c r="E76" s="31"/>
      <c r="F76" s="32"/>
    </row>
    <row r="77" spans="1:6" ht="25.5" x14ac:dyDescent="0.2">
      <c r="A77" s="98"/>
      <c r="B77" s="36" t="s">
        <v>106</v>
      </c>
      <c r="C77" s="46">
        <v>6</v>
      </c>
      <c r="D77" s="33" t="s">
        <v>48</v>
      </c>
      <c r="E77" s="42"/>
      <c r="F77" s="34">
        <f>C77*E77</f>
        <v>0</v>
      </c>
    </row>
    <row r="78" spans="1:6" x14ac:dyDescent="0.2">
      <c r="A78" s="99"/>
      <c r="B78" s="65"/>
      <c r="C78" s="47"/>
      <c r="D78" s="75"/>
      <c r="E78" s="76"/>
      <c r="F78" s="76"/>
    </row>
    <row r="79" spans="1:6" x14ac:dyDescent="0.2">
      <c r="A79" s="100"/>
      <c r="B79" s="64"/>
      <c r="C79" s="50"/>
      <c r="D79" s="44"/>
      <c r="E79" s="45"/>
      <c r="F79" s="43"/>
    </row>
    <row r="80" spans="1:6" x14ac:dyDescent="0.2">
      <c r="A80" s="93">
        <f>COUNT($A$12:A79)+1</f>
        <v>14</v>
      </c>
      <c r="B80" s="35" t="s">
        <v>18</v>
      </c>
      <c r="C80" s="46"/>
      <c r="D80" s="16"/>
      <c r="E80" s="31"/>
      <c r="F80" s="32"/>
    </row>
    <row r="81" spans="1:6" ht="51" x14ac:dyDescent="0.2">
      <c r="A81" s="98"/>
      <c r="B81" s="36" t="s">
        <v>87</v>
      </c>
      <c r="C81" s="46"/>
      <c r="D81" s="16"/>
      <c r="E81" s="31"/>
      <c r="F81" s="32"/>
    </row>
    <row r="82" spans="1:6" ht="14.25" x14ac:dyDescent="0.2">
      <c r="A82" s="98"/>
      <c r="B82" s="36"/>
      <c r="C82" s="46">
        <v>3</v>
      </c>
      <c r="D82" s="16" t="s">
        <v>42</v>
      </c>
      <c r="E82" s="41"/>
      <c r="F82" s="31">
        <f>C82*E82</f>
        <v>0</v>
      </c>
    </row>
    <row r="83" spans="1:6" x14ac:dyDescent="0.2">
      <c r="A83" s="99"/>
      <c r="B83" s="65"/>
      <c r="C83" s="47"/>
      <c r="D83" s="48"/>
      <c r="E83" s="49"/>
      <c r="F83" s="49"/>
    </row>
    <row r="84" spans="1:6" x14ac:dyDescent="0.2">
      <c r="A84" s="100"/>
      <c r="B84" s="64"/>
      <c r="C84" s="50"/>
      <c r="D84" s="44"/>
      <c r="E84" s="45"/>
      <c r="F84" s="43"/>
    </row>
    <row r="85" spans="1:6" x14ac:dyDescent="0.2">
      <c r="A85" s="93">
        <f>COUNT($A$12:A84)+1</f>
        <v>15</v>
      </c>
      <c r="B85" s="35" t="s">
        <v>88</v>
      </c>
      <c r="C85" s="46"/>
      <c r="D85" s="16"/>
      <c r="E85" s="31"/>
      <c r="F85" s="31"/>
    </row>
    <row r="86" spans="1:6" ht="76.5" x14ac:dyDescent="0.2">
      <c r="A86" s="98"/>
      <c r="B86" s="36" t="s">
        <v>89</v>
      </c>
      <c r="C86" s="46"/>
      <c r="D86" s="16"/>
      <c r="E86" s="31"/>
      <c r="F86" s="32"/>
    </row>
    <row r="87" spans="1:6" ht="14.25" x14ac:dyDescent="0.2">
      <c r="A87" s="98"/>
      <c r="B87" s="36"/>
      <c r="C87" s="46">
        <v>2</v>
      </c>
      <c r="D87" s="16" t="s">
        <v>42</v>
      </c>
      <c r="E87" s="41"/>
      <c r="F87" s="31">
        <f>C87*E87</f>
        <v>0</v>
      </c>
    </row>
    <row r="88" spans="1:6" x14ac:dyDescent="0.2">
      <c r="A88" s="99"/>
      <c r="B88" s="65"/>
      <c r="C88" s="47"/>
      <c r="D88" s="48"/>
      <c r="E88" s="49"/>
      <c r="F88" s="49"/>
    </row>
    <row r="89" spans="1:6" x14ac:dyDescent="0.2">
      <c r="A89" s="100"/>
      <c r="B89" s="64"/>
      <c r="C89" s="50"/>
      <c r="D89" s="44"/>
      <c r="E89" s="45"/>
      <c r="F89" s="45"/>
    </row>
    <row r="90" spans="1:6" x14ac:dyDescent="0.2">
      <c r="A90" s="93">
        <f>COUNT($A$12:A89)+1</f>
        <v>16</v>
      </c>
      <c r="B90" s="35" t="s">
        <v>90</v>
      </c>
      <c r="C90" s="46"/>
      <c r="D90" s="16"/>
      <c r="E90" s="31"/>
      <c r="F90" s="31"/>
    </row>
    <row r="91" spans="1:6" ht="89.25" x14ac:dyDescent="0.2">
      <c r="A91" s="98"/>
      <c r="B91" s="36" t="s">
        <v>91</v>
      </c>
      <c r="C91" s="46"/>
      <c r="D91" s="16"/>
      <c r="E91" s="31"/>
      <c r="F91" s="32"/>
    </row>
    <row r="92" spans="1:6" ht="14.25" x14ac:dyDescent="0.2">
      <c r="A92" s="98"/>
      <c r="B92" s="36"/>
      <c r="C92" s="46">
        <v>2</v>
      </c>
      <c r="D92" s="16" t="s">
        <v>42</v>
      </c>
      <c r="E92" s="41"/>
      <c r="F92" s="31">
        <f>C92*E92</f>
        <v>0</v>
      </c>
    </row>
    <row r="93" spans="1:6" x14ac:dyDescent="0.2">
      <c r="A93" s="99"/>
      <c r="B93" s="65"/>
      <c r="C93" s="47"/>
      <c r="D93" s="48"/>
      <c r="E93" s="49"/>
      <c r="F93" s="49"/>
    </row>
    <row r="94" spans="1:6" x14ac:dyDescent="0.2">
      <c r="A94" s="100"/>
      <c r="B94" s="69"/>
      <c r="C94" s="50"/>
      <c r="D94" s="44"/>
      <c r="E94" s="45"/>
      <c r="F94" s="45"/>
    </row>
    <row r="95" spans="1:6" x14ac:dyDescent="0.2">
      <c r="A95" s="93">
        <f>COUNT($A$12:A94)+1</f>
        <v>17</v>
      </c>
      <c r="B95" s="84" t="s">
        <v>92</v>
      </c>
      <c r="C95" s="46"/>
      <c r="D95" s="16"/>
      <c r="E95" s="31"/>
      <c r="F95" s="31"/>
    </row>
    <row r="96" spans="1:6" ht="38.25" x14ac:dyDescent="0.2">
      <c r="A96" s="98"/>
      <c r="B96" s="57" t="s">
        <v>93</v>
      </c>
      <c r="C96" s="46"/>
      <c r="D96" s="16"/>
      <c r="E96" s="31"/>
      <c r="F96" s="31"/>
    </row>
    <row r="97" spans="1:6" x14ac:dyDescent="0.2">
      <c r="A97" s="98"/>
      <c r="B97" s="66"/>
      <c r="C97" s="46">
        <v>2</v>
      </c>
      <c r="D97" s="16" t="s">
        <v>1</v>
      </c>
      <c r="E97" s="41"/>
      <c r="F97" s="31">
        <f t="shared" ref="F97" si="0">C97*E97</f>
        <v>0</v>
      </c>
    </row>
    <row r="98" spans="1:6" x14ac:dyDescent="0.2">
      <c r="A98" s="99"/>
      <c r="B98" s="85"/>
      <c r="C98" s="47"/>
      <c r="D98" s="48"/>
      <c r="E98" s="49"/>
      <c r="F98" s="49"/>
    </row>
    <row r="99" spans="1:6" x14ac:dyDescent="0.2">
      <c r="A99" s="100"/>
      <c r="B99" s="69"/>
      <c r="C99" s="50"/>
      <c r="D99" s="44"/>
      <c r="E99" s="45"/>
      <c r="F99" s="45"/>
    </row>
    <row r="100" spans="1:6" x14ac:dyDescent="0.2">
      <c r="A100" s="93">
        <f>COUNT($A$12:A99)+1</f>
        <v>18</v>
      </c>
      <c r="B100" s="35" t="s">
        <v>21</v>
      </c>
      <c r="C100" s="46"/>
      <c r="D100" s="16"/>
      <c r="E100" s="31"/>
      <c r="F100" s="31"/>
    </row>
    <row r="101" spans="1:6" ht="25.5" x14ac:dyDescent="0.2">
      <c r="A101" s="98"/>
      <c r="B101" s="36" t="s">
        <v>20</v>
      </c>
      <c r="C101" s="46"/>
      <c r="D101" s="16"/>
      <c r="E101" s="31"/>
      <c r="F101" s="32"/>
    </row>
    <row r="102" spans="1:6" ht="14.25" x14ac:dyDescent="0.2">
      <c r="A102" s="98"/>
      <c r="B102" s="36"/>
      <c r="C102" s="46">
        <v>12</v>
      </c>
      <c r="D102" s="16" t="s">
        <v>48</v>
      </c>
      <c r="E102" s="41"/>
      <c r="F102" s="31">
        <f>C102*E102</f>
        <v>0</v>
      </c>
    </row>
    <row r="103" spans="1:6" x14ac:dyDescent="0.2">
      <c r="A103" s="99"/>
      <c r="B103" s="65"/>
      <c r="C103" s="47"/>
      <c r="D103" s="48"/>
      <c r="E103" s="49"/>
      <c r="F103" s="49"/>
    </row>
    <row r="104" spans="1:6" x14ac:dyDescent="0.2">
      <c r="A104" s="100"/>
      <c r="B104" s="64"/>
      <c r="C104" s="50"/>
      <c r="D104" s="44"/>
      <c r="E104" s="45"/>
      <c r="F104" s="45"/>
    </row>
    <row r="105" spans="1:6" ht="25.5" x14ac:dyDescent="0.2">
      <c r="A105" s="93">
        <f>COUNT($A$12:A104)+1</f>
        <v>19</v>
      </c>
      <c r="B105" s="35" t="s">
        <v>94</v>
      </c>
      <c r="C105" s="46"/>
      <c r="D105" s="16"/>
      <c r="E105" s="31"/>
      <c r="F105" s="32"/>
    </row>
    <row r="106" spans="1:6" ht="38.25" x14ac:dyDescent="0.2">
      <c r="A106" s="98"/>
      <c r="B106" s="36" t="s">
        <v>110</v>
      </c>
      <c r="C106" s="46"/>
      <c r="D106" s="16"/>
      <c r="E106" s="31"/>
      <c r="F106" s="32"/>
    </row>
    <row r="107" spans="1:6" ht="14.25" x14ac:dyDescent="0.2">
      <c r="A107" s="98"/>
      <c r="B107" s="36" t="s">
        <v>37</v>
      </c>
      <c r="C107" s="46">
        <v>20.5</v>
      </c>
      <c r="D107" s="16" t="s">
        <v>47</v>
      </c>
      <c r="E107" s="41"/>
      <c r="F107" s="31">
        <f>C107*E107</f>
        <v>0</v>
      </c>
    </row>
    <row r="108" spans="1:6" ht="14.25" x14ac:dyDescent="0.2">
      <c r="A108" s="98"/>
      <c r="B108" s="36" t="s">
        <v>38</v>
      </c>
      <c r="C108" s="46">
        <v>5.5</v>
      </c>
      <c r="D108" s="16" t="s">
        <v>47</v>
      </c>
      <c r="E108" s="41"/>
      <c r="F108" s="31">
        <f>C108*E108</f>
        <v>0</v>
      </c>
    </row>
    <row r="109" spans="1:6" x14ac:dyDescent="0.2">
      <c r="A109" s="99"/>
      <c r="B109" s="65"/>
      <c r="C109" s="47"/>
      <c r="D109" s="48"/>
      <c r="E109" s="49"/>
      <c r="F109" s="49"/>
    </row>
    <row r="110" spans="1:6" x14ac:dyDescent="0.2">
      <c r="A110" s="100"/>
      <c r="B110" s="64"/>
      <c r="C110" s="50"/>
      <c r="D110" s="44"/>
      <c r="E110" s="45"/>
      <c r="F110" s="45"/>
    </row>
    <row r="111" spans="1:6" x14ac:dyDescent="0.2">
      <c r="A111" s="93">
        <f>COUNT($A$12:A110)+1</f>
        <v>20</v>
      </c>
      <c r="B111" s="35" t="s">
        <v>112</v>
      </c>
      <c r="C111" s="46"/>
      <c r="D111" s="16"/>
      <c r="E111" s="31"/>
      <c r="F111" s="32"/>
    </row>
    <row r="112" spans="1:6" ht="51" x14ac:dyDescent="0.2">
      <c r="A112" s="98"/>
      <c r="B112" s="36" t="s">
        <v>127</v>
      </c>
      <c r="C112" s="46"/>
      <c r="D112" s="16"/>
      <c r="E112" s="31"/>
      <c r="F112" s="32"/>
    </row>
    <row r="113" spans="1:6" ht="14.25" x14ac:dyDescent="0.2">
      <c r="A113" s="98"/>
      <c r="B113" s="36"/>
      <c r="C113" s="46">
        <v>1.2</v>
      </c>
      <c r="D113" s="16" t="s">
        <v>47</v>
      </c>
      <c r="E113" s="41"/>
      <c r="F113" s="31">
        <f>C113*E113</f>
        <v>0</v>
      </c>
    </row>
    <row r="114" spans="1:6" x14ac:dyDescent="0.2">
      <c r="A114" s="99"/>
      <c r="B114" s="65"/>
      <c r="C114" s="47"/>
      <c r="D114" s="48"/>
      <c r="E114" s="49"/>
      <c r="F114" s="49"/>
    </row>
    <row r="115" spans="1:6" x14ac:dyDescent="0.2">
      <c r="A115" s="100"/>
      <c r="B115" s="64"/>
      <c r="C115" s="50"/>
      <c r="D115" s="44"/>
      <c r="E115" s="45"/>
      <c r="F115" s="45"/>
    </row>
    <row r="116" spans="1:6" x14ac:dyDescent="0.2">
      <c r="A116" s="93">
        <f>COUNT($A$12:A115)+1</f>
        <v>21</v>
      </c>
      <c r="B116" s="35" t="s">
        <v>128</v>
      </c>
      <c r="C116" s="46"/>
      <c r="D116" s="16"/>
      <c r="E116" s="31"/>
      <c r="F116" s="31"/>
    </row>
    <row r="117" spans="1:6" ht="51" x14ac:dyDescent="0.2">
      <c r="A117" s="98"/>
      <c r="B117" s="36" t="s">
        <v>129</v>
      </c>
      <c r="C117" s="46"/>
      <c r="D117" s="16"/>
      <c r="E117" s="31"/>
      <c r="F117" s="31"/>
    </row>
    <row r="118" spans="1:6" ht="14.25" x14ac:dyDescent="0.2">
      <c r="A118" s="98"/>
      <c r="B118" s="36"/>
      <c r="C118" s="46">
        <v>4.8</v>
      </c>
      <c r="D118" s="16" t="s">
        <v>47</v>
      </c>
      <c r="E118" s="41"/>
      <c r="F118" s="31">
        <f>C118*E118</f>
        <v>0</v>
      </c>
    </row>
    <row r="119" spans="1:6" x14ac:dyDescent="0.2">
      <c r="A119" s="99"/>
      <c r="B119" s="65"/>
      <c r="C119" s="47"/>
      <c r="D119" s="48"/>
      <c r="E119" s="49"/>
      <c r="F119" s="49"/>
    </row>
    <row r="120" spans="1:6" x14ac:dyDescent="0.2">
      <c r="A120" s="100"/>
      <c r="B120" s="64"/>
      <c r="C120" s="50"/>
      <c r="D120" s="44"/>
      <c r="E120" s="45"/>
      <c r="F120" s="45"/>
    </row>
    <row r="121" spans="1:6" x14ac:dyDescent="0.2">
      <c r="A121" s="93">
        <f>COUNT($A$12:A120)+1</f>
        <v>22</v>
      </c>
      <c r="B121" s="35" t="s">
        <v>27</v>
      </c>
      <c r="C121" s="46"/>
      <c r="D121" s="16"/>
      <c r="E121" s="31"/>
      <c r="F121" s="31"/>
    </row>
    <row r="122" spans="1:6" ht="63.75" x14ac:dyDescent="0.2">
      <c r="A122" s="98"/>
      <c r="B122" s="36" t="s">
        <v>171</v>
      </c>
      <c r="C122" s="46"/>
      <c r="D122" s="16"/>
      <c r="E122" s="31"/>
      <c r="F122" s="31"/>
    </row>
    <row r="123" spans="1:6" ht="14.25" x14ac:dyDescent="0.2">
      <c r="A123" s="98"/>
      <c r="B123" s="36"/>
      <c r="C123" s="46">
        <v>8.4</v>
      </c>
      <c r="D123" s="16" t="s">
        <v>47</v>
      </c>
      <c r="E123" s="41"/>
      <c r="F123" s="31">
        <f>C123*E123</f>
        <v>0</v>
      </c>
    </row>
    <row r="124" spans="1:6" x14ac:dyDescent="0.2">
      <c r="A124" s="99"/>
      <c r="B124" s="65"/>
      <c r="C124" s="47"/>
      <c r="D124" s="48"/>
      <c r="E124" s="49"/>
      <c r="F124" s="49"/>
    </row>
    <row r="125" spans="1:6" x14ac:dyDescent="0.2">
      <c r="A125" s="100"/>
      <c r="B125" s="64"/>
      <c r="C125" s="50"/>
      <c r="D125" s="44"/>
      <c r="E125" s="45"/>
      <c r="F125" s="45"/>
    </row>
    <row r="126" spans="1:6" x14ac:dyDescent="0.2">
      <c r="A126" s="93">
        <f>COUNT($A$12:A125)+1</f>
        <v>23</v>
      </c>
      <c r="B126" s="35" t="s">
        <v>95</v>
      </c>
      <c r="C126" s="46"/>
      <c r="D126" s="16"/>
      <c r="E126" s="31"/>
      <c r="F126" s="31"/>
    </row>
    <row r="127" spans="1:6" ht="89.25" x14ac:dyDescent="0.2">
      <c r="A127" s="98"/>
      <c r="B127" s="36" t="s">
        <v>117</v>
      </c>
      <c r="C127" s="46"/>
      <c r="D127" s="16"/>
      <c r="E127" s="31"/>
      <c r="F127" s="31"/>
    </row>
    <row r="128" spans="1:6" ht="14.25" x14ac:dyDescent="0.2">
      <c r="A128" s="98"/>
      <c r="B128" s="36"/>
      <c r="C128" s="46">
        <v>7</v>
      </c>
      <c r="D128" s="16" t="s">
        <v>47</v>
      </c>
      <c r="E128" s="41"/>
      <c r="F128" s="31">
        <f>C128*E128</f>
        <v>0</v>
      </c>
    </row>
    <row r="129" spans="1:6" x14ac:dyDescent="0.2">
      <c r="A129" s="99"/>
      <c r="B129" s="65"/>
      <c r="C129" s="47"/>
      <c r="D129" s="48"/>
      <c r="E129" s="49"/>
      <c r="F129" s="49"/>
    </row>
    <row r="130" spans="1:6" x14ac:dyDescent="0.2">
      <c r="A130" s="100"/>
      <c r="B130" s="64"/>
      <c r="C130" s="50"/>
      <c r="D130" s="44"/>
      <c r="E130" s="45"/>
      <c r="F130" s="45"/>
    </row>
    <row r="131" spans="1:6" x14ac:dyDescent="0.2">
      <c r="A131" s="93">
        <f>COUNT($A$12:A130)+1</f>
        <v>24</v>
      </c>
      <c r="B131" s="35" t="s">
        <v>96</v>
      </c>
      <c r="C131" s="46"/>
      <c r="D131" s="16"/>
      <c r="E131" s="31"/>
      <c r="F131" s="32"/>
    </row>
    <row r="132" spans="1:6" ht="63.75" x14ac:dyDescent="0.2">
      <c r="A132" s="98"/>
      <c r="B132" s="36" t="s">
        <v>118</v>
      </c>
      <c r="C132" s="46"/>
      <c r="D132" s="16"/>
      <c r="E132" s="31"/>
      <c r="F132" s="32"/>
    </row>
    <row r="133" spans="1:6" ht="14.25" x14ac:dyDescent="0.2">
      <c r="A133" s="98"/>
      <c r="B133" s="36"/>
      <c r="C133" s="46">
        <v>6.2</v>
      </c>
      <c r="D133" s="16" t="s">
        <v>47</v>
      </c>
      <c r="E133" s="41"/>
      <c r="F133" s="31">
        <f>C133*E133</f>
        <v>0</v>
      </c>
    </row>
    <row r="134" spans="1:6" x14ac:dyDescent="0.2">
      <c r="A134" s="99"/>
      <c r="B134" s="65"/>
      <c r="C134" s="47"/>
      <c r="D134" s="48"/>
      <c r="E134" s="49"/>
      <c r="F134" s="49"/>
    </row>
    <row r="135" spans="1:6" x14ac:dyDescent="0.2">
      <c r="A135" s="100"/>
      <c r="B135" s="64"/>
      <c r="C135" s="50"/>
      <c r="D135" s="44"/>
      <c r="E135" s="45"/>
      <c r="F135" s="45"/>
    </row>
    <row r="136" spans="1:6" x14ac:dyDescent="0.2">
      <c r="A136" s="93">
        <f>COUNT($A$12:A135)+1</f>
        <v>25</v>
      </c>
      <c r="B136" s="35" t="s">
        <v>22</v>
      </c>
      <c r="C136" s="46"/>
      <c r="D136" s="16"/>
      <c r="E136" s="31"/>
      <c r="F136" s="32"/>
    </row>
    <row r="137" spans="1:6" ht="38.25" x14ac:dyDescent="0.2">
      <c r="A137" s="98"/>
      <c r="B137" s="36" t="s">
        <v>97</v>
      </c>
      <c r="C137" s="46"/>
      <c r="D137" s="16"/>
      <c r="E137" s="31"/>
      <c r="F137" s="32"/>
    </row>
    <row r="138" spans="1:6" ht="14.25" x14ac:dyDescent="0.2">
      <c r="A138" s="98"/>
      <c r="B138" s="36"/>
      <c r="C138" s="46">
        <v>10.5</v>
      </c>
      <c r="D138" s="16" t="s">
        <v>47</v>
      </c>
      <c r="E138" s="41"/>
      <c r="F138" s="31">
        <f>C138*E138</f>
        <v>0</v>
      </c>
    </row>
    <row r="139" spans="1:6" x14ac:dyDescent="0.2">
      <c r="A139" s="99"/>
      <c r="B139" s="65"/>
      <c r="C139" s="47"/>
      <c r="D139" s="48"/>
      <c r="E139" s="49"/>
      <c r="F139" s="49"/>
    </row>
    <row r="140" spans="1:6" x14ac:dyDescent="0.2">
      <c r="A140" s="100"/>
      <c r="B140" s="69"/>
      <c r="C140" s="50"/>
      <c r="D140" s="86"/>
      <c r="E140" s="70"/>
      <c r="F140" s="70"/>
    </row>
    <row r="141" spans="1:6" x14ac:dyDescent="0.2">
      <c r="A141" s="93">
        <f>COUNT($A$12:A140)+1</f>
        <v>26</v>
      </c>
      <c r="B141" s="35" t="s">
        <v>24</v>
      </c>
      <c r="C141" s="46"/>
      <c r="D141" s="16"/>
      <c r="E141" s="31"/>
      <c r="F141" s="31"/>
    </row>
    <row r="142" spans="1:6" ht="38.25" x14ac:dyDescent="0.2">
      <c r="A142" s="98"/>
      <c r="B142" s="36" t="s">
        <v>23</v>
      </c>
      <c r="C142" s="46"/>
      <c r="D142" s="16"/>
      <c r="E142" s="31"/>
      <c r="F142" s="32"/>
    </row>
    <row r="143" spans="1:6" ht="14.25" x14ac:dyDescent="0.2">
      <c r="A143" s="98"/>
      <c r="B143" s="36"/>
      <c r="C143" s="46">
        <v>16.5</v>
      </c>
      <c r="D143" s="16" t="s">
        <v>47</v>
      </c>
      <c r="E143" s="41"/>
      <c r="F143" s="31">
        <f>C143*E143</f>
        <v>0</v>
      </c>
    </row>
    <row r="144" spans="1:6" x14ac:dyDescent="0.2">
      <c r="A144" s="99"/>
      <c r="B144" s="65"/>
      <c r="C144" s="47"/>
      <c r="D144" s="48"/>
      <c r="E144" s="49"/>
      <c r="F144" s="49"/>
    </row>
    <row r="145" spans="1:6" x14ac:dyDescent="0.2">
      <c r="A145" s="100"/>
      <c r="B145" s="64"/>
      <c r="C145" s="50"/>
      <c r="D145" s="44"/>
      <c r="E145" s="45"/>
      <c r="F145" s="45"/>
    </row>
    <row r="146" spans="1:6" x14ac:dyDescent="0.2">
      <c r="A146" s="93">
        <f>COUNT($A$12:A145)+1</f>
        <v>27</v>
      </c>
      <c r="B146" s="35" t="s">
        <v>25</v>
      </c>
      <c r="C146" s="46"/>
      <c r="D146" s="16"/>
      <c r="E146" s="31"/>
      <c r="F146" s="31"/>
    </row>
    <row r="147" spans="1:6" ht="25.5" x14ac:dyDescent="0.2">
      <c r="A147" s="98"/>
      <c r="B147" s="36" t="s">
        <v>131</v>
      </c>
      <c r="C147" s="46"/>
      <c r="D147" s="16"/>
      <c r="E147" s="31"/>
      <c r="F147" s="32"/>
    </row>
    <row r="148" spans="1:6" ht="14.25" x14ac:dyDescent="0.2">
      <c r="A148" s="98"/>
      <c r="B148" s="36"/>
      <c r="C148" s="46">
        <v>24</v>
      </c>
      <c r="D148" s="16" t="s">
        <v>42</v>
      </c>
      <c r="E148" s="41"/>
      <c r="F148" s="31">
        <f>C148*E148</f>
        <v>0</v>
      </c>
    </row>
    <row r="149" spans="1:6" x14ac:dyDescent="0.2">
      <c r="A149" s="99"/>
      <c r="B149" s="65"/>
      <c r="C149" s="47"/>
      <c r="D149" s="48"/>
      <c r="E149" s="49"/>
      <c r="F149" s="49"/>
    </row>
    <row r="150" spans="1:6" x14ac:dyDescent="0.2">
      <c r="A150" s="100"/>
      <c r="B150" s="64"/>
      <c r="C150" s="50"/>
      <c r="D150" s="44"/>
      <c r="E150" s="45"/>
      <c r="F150" s="45"/>
    </row>
    <row r="151" spans="1:6" x14ac:dyDescent="0.2">
      <c r="A151" s="93">
        <f>COUNT($A$12:A150)+1</f>
        <v>28</v>
      </c>
      <c r="B151" s="35" t="s">
        <v>132</v>
      </c>
      <c r="C151" s="46"/>
      <c r="D151" s="16"/>
      <c r="E151" s="31"/>
      <c r="F151" s="31"/>
    </row>
    <row r="152" spans="1:6" ht="89.25" x14ac:dyDescent="0.2">
      <c r="A152" s="98"/>
      <c r="B152" s="36" t="s">
        <v>133</v>
      </c>
      <c r="C152" s="46"/>
      <c r="D152" s="16"/>
      <c r="E152" s="31"/>
      <c r="F152" s="31"/>
    </row>
    <row r="153" spans="1:6" ht="14.25" x14ac:dyDescent="0.2">
      <c r="A153" s="98"/>
      <c r="B153" s="35" t="s">
        <v>234</v>
      </c>
      <c r="C153" s="46">
        <v>12</v>
      </c>
      <c r="D153" s="16" t="s">
        <v>42</v>
      </c>
      <c r="E153" s="41"/>
      <c r="F153" s="31">
        <f t="shared" ref="F153" si="1">C153*E153</f>
        <v>0</v>
      </c>
    </row>
    <row r="154" spans="1:6" x14ac:dyDescent="0.2">
      <c r="A154" s="99"/>
      <c r="B154" s="65"/>
      <c r="C154" s="47"/>
      <c r="D154" s="48"/>
      <c r="E154" s="49"/>
      <c r="F154" s="49"/>
    </row>
    <row r="155" spans="1:6" x14ac:dyDescent="0.2">
      <c r="A155" s="100"/>
      <c r="B155" s="64"/>
      <c r="C155" s="50"/>
      <c r="D155" s="44"/>
      <c r="E155" s="45"/>
      <c r="F155" s="45"/>
    </row>
    <row r="156" spans="1:6" x14ac:dyDescent="0.2">
      <c r="A156" s="93">
        <f>COUNT($A$12:A155)+1</f>
        <v>29</v>
      </c>
      <c r="B156" s="35" t="s">
        <v>134</v>
      </c>
      <c r="C156" s="46"/>
      <c r="D156" s="16"/>
      <c r="E156" s="31"/>
      <c r="F156" s="31"/>
    </row>
    <row r="157" spans="1:6" ht="267.75" x14ac:dyDescent="0.2">
      <c r="A157" s="98"/>
      <c r="B157" s="36" t="s">
        <v>135</v>
      </c>
      <c r="C157" s="46"/>
      <c r="D157" s="16"/>
      <c r="E157" s="31"/>
      <c r="F157" s="31"/>
    </row>
    <row r="158" spans="1:6" x14ac:dyDescent="0.2">
      <c r="A158" s="98"/>
      <c r="B158" s="36" t="s">
        <v>136</v>
      </c>
      <c r="C158" s="46"/>
      <c r="D158" s="16"/>
      <c r="E158" s="31"/>
      <c r="F158" s="31"/>
    </row>
    <row r="159" spans="1:6" ht="14.25" x14ac:dyDescent="0.2">
      <c r="A159" s="98"/>
      <c r="B159" s="105" t="s">
        <v>235</v>
      </c>
      <c r="C159" s="46">
        <v>1</v>
      </c>
      <c r="D159" s="16" t="s">
        <v>42</v>
      </c>
      <c r="E159" s="41"/>
      <c r="F159" s="31">
        <f t="shared" ref="F159" si="2">C159*E159</f>
        <v>0</v>
      </c>
    </row>
    <row r="160" spans="1:6" x14ac:dyDescent="0.2">
      <c r="A160" s="99"/>
      <c r="B160" s="65"/>
      <c r="C160" s="47"/>
      <c r="D160" s="48"/>
      <c r="E160" s="49"/>
      <c r="F160" s="49"/>
    </row>
    <row r="161" spans="1:6" x14ac:dyDescent="0.2">
      <c r="A161" s="100"/>
      <c r="B161" s="64"/>
      <c r="C161" s="50"/>
      <c r="D161" s="44"/>
      <c r="E161" s="45"/>
      <c r="F161" s="45"/>
    </row>
    <row r="162" spans="1:6" ht="51" x14ac:dyDescent="0.2">
      <c r="A162" s="93">
        <f>COUNT($A$10:A161)+1</f>
        <v>30</v>
      </c>
      <c r="B162" s="35" t="s">
        <v>210</v>
      </c>
      <c r="C162" s="46"/>
      <c r="D162" s="16"/>
      <c r="E162" s="31"/>
      <c r="F162" s="31"/>
    </row>
    <row r="163" spans="1:6" ht="51" x14ac:dyDescent="0.2">
      <c r="A163" s="98"/>
      <c r="B163" s="36" t="s">
        <v>260</v>
      </c>
      <c r="C163" s="46"/>
      <c r="D163" s="16"/>
      <c r="E163" s="31"/>
      <c r="F163" s="31"/>
    </row>
    <row r="164" spans="1:6" ht="14.25" x14ac:dyDescent="0.2">
      <c r="A164" s="98"/>
      <c r="B164" s="35"/>
      <c r="C164" s="46">
        <v>0.15</v>
      </c>
      <c r="D164" s="16" t="s">
        <v>47</v>
      </c>
      <c r="E164" s="41"/>
      <c r="F164" s="31">
        <f>C164*E164</f>
        <v>0</v>
      </c>
    </row>
    <row r="165" spans="1:6" x14ac:dyDescent="0.2">
      <c r="A165" s="99"/>
      <c r="B165" s="65"/>
      <c r="C165" s="47"/>
      <c r="D165" s="48"/>
      <c r="E165" s="49"/>
      <c r="F165" s="49"/>
    </row>
    <row r="166" spans="1:6" x14ac:dyDescent="0.2">
      <c r="A166" s="100"/>
      <c r="B166" s="64"/>
      <c r="C166" s="50"/>
      <c r="D166" s="44"/>
      <c r="E166" s="45"/>
      <c r="F166" s="45"/>
    </row>
    <row r="167" spans="1:6" ht="38.25" x14ac:dyDescent="0.2">
      <c r="A167" s="93">
        <f>COUNT($A$10:A166)+1</f>
        <v>31</v>
      </c>
      <c r="B167" s="35" t="s">
        <v>211</v>
      </c>
      <c r="C167" s="46"/>
      <c r="D167" s="16"/>
      <c r="E167" s="31"/>
      <c r="F167" s="31"/>
    </row>
    <row r="168" spans="1:6" ht="51" x14ac:dyDescent="0.2">
      <c r="A168" s="98"/>
      <c r="B168" s="36" t="s">
        <v>261</v>
      </c>
      <c r="C168" s="46"/>
      <c r="D168" s="16"/>
      <c r="E168" s="31"/>
      <c r="F168" s="31"/>
    </row>
    <row r="169" spans="1:6" ht="14.25" x14ac:dyDescent="0.2">
      <c r="A169" s="98"/>
      <c r="B169" s="35"/>
      <c r="C169" s="46">
        <v>0.2</v>
      </c>
      <c r="D169" s="16" t="s">
        <v>47</v>
      </c>
      <c r="E169" s="41"/>
      <c r="F169" s="31">
        <f>C169*E169</f>
        <v>0</v>
      </c>
    </row>
    <row r="170" spans="1:6" x14ac:dyDescent="0.2">
      <c r="A170" s="99"/>
      <c r="B170" s="65"/>
      <c r="C170" s="47"/>
      <c r="D170" s="48"/>
      <c r="E170" s="49"/>
      <c r="F170" s="49"/>
    </row>
    <row r="171" spans="1:6" x14ac:dyDescent="0.2">
      <c r="A171" s="100"/>
      <c r="B171" s="64"/>
      <c r="C171" s="50"/>
      <c r="D171" s="44"/>
      <c r="E171" s="45"/>
      <c r="F171" s="45"/>
    </row>
    <row r="172" spans="1:6" x14ac:dyDescent="0.2">
      <c r="A172" s="93">
        <f>COUNT($A$10:A171)+1</f>
        <v>32</v>
      </c>
      <c r="B172" s="35" t="s">
        <v>146</v>
      </c>
      <c r="C172" s="46"/>
      <c r="D172" s="16"/>
      <c r="E172" s="31"/>
      <c r="F172" s="31"/>
    </row>
    <row r="173" spans="1:6" ht="114.75" x14ac:dyDescent="0.2">
      <c r="A173" s="98"/>
      <c r="B173" s="36" t="s">
        <v>262</v>
      </c>
      <c r="C173" s="46"/>
      <c r="D173" s="16"/>
      <c r="E173" s="31"/>
      <c r="F173" s="31"/>
    </row>
    <row r="174" spans="1:6" ht="14.25" x14ac:dyDescent="0.2">
      <c r="A174" s="98"/>
      <c r="B174" s="35"/>
      <c r="C174" s="46">
        <v>0.15</v>
      </c>
      <c r="D174" s="16" t="s">
        <v>42</v>
      </c>
      <c r="E174" s="41"/>
      <c r="F174" s="31">
        <f>C174*E174</f>
        <v>0</v>
      </c>
    </row>
    <row r="175" spans="1:6" x14ac:dyDescent="0.2">
      <c r="A175" s="99"/>
      <c r="B175" s="65"/>
      <c r="C175" s="47"/>
      <c r="D175" s="48"/>
      <c r="E175" s="49"/>
      <c r="F175" s="49"/>
    </row>
    <row r="176" spans="1:6" x14ac:dyDescent="0.2">
      <c r="A176" s="100"/>
      <c r="B176" s="64"/>
      <c r="C176" s="50"/>
      <c r="D176" s="44"/>
      <c r="E176" s="45"/>
      <c r="F176" s="45"/>
    </row>
    <row r="177" spans="1:6" x14ac:dyDescent="0.2">
      <c r="A177" s="93">
        <f>COUNT($A$10:A176)+1</f>
        <v>33</v>
      </c>
      <c r="B177" s="35" t="s">
        <v>148</v>
      </c>
      <c r="C177" s="46"/>
      <c r="D177" s="16"/>
      <c r="E177" s="31"/>
      <c r="F177" s="31"/>
    </row>
    <row r="178" spans="1:6" ht="114.75" x14ac:dyDescent="0.2">
      <c r="A178" s="98"/>
      <c r="B178" s="36" t="s">
        <v>149</v>
      </c>
      <c r="C178" s="46"/>
      <c r="D178" s="16"/>
      <c r="E178" s="31"/>
      <c r="F178" s="31"/>
    </row>
    <row r="179" spans="1:6" ht="14.25" x14ac:dyDescent="0.2">
      <c r="A179" s="98"/>
      <c r="B179" s="35"/>
      <c r="C179" s="46">
        <v>0.2</v>
      </c>
      <c r="D179" s="16" t="s">
        <v>42</v>
      </c>
      <c r="E179" s="41"/>
      <c r="F179" s="31">
        <f>C179*E179</f>
        <v>0</v>
      </c>
    </row>
    <row r="180" spans="1:6" x14ac:dyDescent="0.2">
      <c r="A180" s="99"/>
      <c r="B180" s="65"/>
      <c r="C180" s="47"/>
      <c r="D180" s="48"/>
      <c r="E180" s="49"/>
      <c r="F180" s="49"/>
    </row>
    <row r="181" spans="1:6" x14ac:dyDescent="0.2">
      <c r="A181" s="100"/>
      <c r="B181" s="64"/>
      <c r="C181" s="50"/>
      <c r="D181" s="44"/>
      <c r="E181" s="45"/>
      <c r="F181" s="45"/>
    </row>
    <row r="182" spans="1:6" ht="25.5" x14ac:dyDescent="0.2">
      <c r="A182" s="93">
        <f>COUNT($A$10:A181)+1</f>
        <v>34</v>
      </c>
      <c r="B182" s="35" t="s">
        <v>196</v>
      </c>
      <c r="C182" s="46"/>
      <c r="D182" s="16"/>
      <c r="E182" s="31"/>
      <c r="F182" s="31"/>
    </row>
    <row r="183" spans="1:6" ht="178.5" x14ac:dyDescent="0.2">
      <c r="A183" s="98"/>
      <c r="B183" s="36" t="s">
        <v>197</v>
      </c>
      <c r="C183" s="46"/>
      <c r="D183" s="16"/>
      <c r="E183" s="31"/>
      <c r="F183" s="31"/>
    </row>
    <row r="184" spans="1:6" x14ac:dyDescent="0.2">
      <c r="A184" s="98"/>
      <c r="B184" s="35" t="s">
        <v>236</v>
      </c>
      <c r="C184" s="46">
        <v>1</v>
      </c>
      <c r="D184" s="16" t="s">
        <v>152</v>
      </c>
      <c r="E184" s="41"/>
      <c r="F184" s="31">
        <f>C184*E184</f>
        <v>0</v>
      </c>
    </row>
    <row r="185" spans="1:6" x14ac:dyDescent="0.2">
      <c r="A185" s="98"/>
      <c r="B185" s="35"/>
      <c r="C185" s="46"/>
      <c r="D185" s="16"/>
      <c r="E185" s="45"/>
      <c r="F185" s="31"/>
    </row>
    <row r="186" spans="1:6" x14ac:dyDescent="0.2">
      <c r="A186" s="100"/>
      <c r="B186" s="64"/>
      <c r="C186" s="50"/>
      <c r="D186" s="44"/>
      <c r="E186" s="45"/>
      <c r="F186" s="45"/>
    </row>
    <row r="187" spans="1:6" x14ac:dyDescent="0.2">
      <c r="A187" s="93">
        <f>COUNT($A$10:A185)+1</f>
        <v>35</v>
      </c>
      <c r="B187" s="35" t="s">
        <v>153</v>
      </c>
      <c r="C187" s="46"/>
      <c r="D187" s="16"/>
      <c r="E187" s="31"/>
      <c r="F187" s="31"/>
    </row>
    <row r="188" spans="1:6" ht="38.25" x14ac:dyDescent="0.2">
      <c r="A188" s="98"/>
      <c r="B188" s="36" t="s">
        <v>154</v>
      </c>
      <c r="C188" s="46"/>
      <c r="D188" s="16"/>
      <c r="E188" s="31"/>
      <c r="F188" s="31"/>
    </row>
    <row r="189" spans="1:6" x14ac:dyDescent="0.2">
      <c r="A189" s="98"/>
      <c r="B189" s="35"/>
      <c r="C189" s="46">
        <v>4</v>
      </c>
      <c r="D189" s="16" t="s">
        <v>1</v>
      </c>
      <c r="E189" s="41"/>
      <c r="F189" s="31">
        <f>C189*E189</f>
        <v>0</v>
      </c>
    </row>
    <row r="190" spans="1:6" x14ac:dyDescent="0.2">
      <c r="A190" s="99"/>
      <c r="B190" s="65"/>
      <c r="C190" s="47"/>
      <c r="D190" s="48"/>
      <c r="E190" s="49"/>
      <c r="F190" s="49"/>
    </row>
    <row r="191" spans="1:6" x14ac:dyDescent="0.2">
      <c r="A191" s="100"/>
      <c r="B191" s="64"/>
      <c r="C191" s="50"/>
      <c r="D191" s="44"/>
      <c r="E191" s="45"/>
      <c r="F191" s="45"/>
    </row>
    <row r="192" spans="1:6" x14ac:dyDescent="0.2">
      <c r="A192" s="93">
        <f>COUNT($A$10:A191)+1</f>
        <v>36</v>
      </c>
      <c r="B192" s="35" t="s">
        <v>155</v>
      </c>
      <c r="C192" s="46"/>
      <c r="D192" s="16"/>
      <c r="E192" s="31"/>
      <c r="F192" s="31"/>
    </row>
    <row r="193" spans="1:6" ht="89.25" x14ac:dyDescent="0.2">
      <c r="A193" s="98"/>
      <c r="B193" s="36" t="s">
        <v>156</v>
      </c>
      <c r="C193" s="46"/>
      <c r="D193" s="16"/>
      <c r="E193" s="31"/>
      <c r="F193" s="31"/>
    </row>
    <row r="194" spans="1:6" ht="14.25" x14ac:dyDescent="0.2">
      <c r="A194" s="98"/>
      <c r="B194" s="35"/>
      <c r="C194" s="46">
        <v>12</v>
      </c>
      <c r="D194" s="16" t="s">
        <v>42</v>
      </c>
      <c r="E194" s="41"/>
      <c r="F194" s="31">
        <f>C194*E194</f>
        <v>0</v>
      </c>
    </row>
    <row r="195" spans="1:6" x14ac:dyDescent="0.2">
      <c r="A195" s="99"/>
      <c r="B195" s="65"/>
      <c r="C195" s="47"/>
      <c r="D195" s="48"/>
      <c r="E195" s="49"/>
      <c r="F195" s="49"/>
    </row>
    <row r="196" spans="1:6" x14ac:dyDescent="0.2">
      <c r="A196" s="100"/>
      <c r="B196" s="64"/>
      <c r="C196" s="50"/>
      <c r="D196" s="44"/>
      <c r="E196" s="45"/>
      <c r="F196" s="45"/>
    </row>
    <row r="197" spans="1:6" x14ac:dyDescent="0.2">
      <c r="A197" s="93">
        <f>COUNT($A$10:A196)+1</f>
        <v>37</v>
      </c>
      <c r="B197" s="35" t="s">
        <v>157</v>
      </c>
      <c r="C197" s="46"/>
      <c r="D197" s="16"/>
      <c r="E197" s="31"/>
      <c r="F197" s="31"/>
    </row>
    <row r="198" spans="1:6" ht="38.25" x14ac:dyDescent="0.2">
      <c r="A198" s="98"/>
      <c r="B198" s="36" t="s">
        <v>158</v>
      </c>
      <c r="C198" s="46"/>
      <c r="D198" s="16"/>
      <c r="E198" s="31"/>
      <c r="F198" s="31"/>
    </row>
    <row r="199" spans="1:6" ht="14.25" x14ac:dyDescent="0.2">
      <c r="A199" s="98"/>
      <c r="B199" s="35"/>
      <c r="C199" s="46">
        <v>12</v>
      </c>
      <c r="D199" s="16" t="s">
        <v>42</v>
      </c>
      <c r="E199" s="41"/>
      <c r="F199" s="31">
        <f>C199*E199</f>
        <v>0</v>
      </c>
    </row>
    <row r="200" spans="1:6" x14ac:dyDescent="0.2">
      <c r="A200" s="99"/>
      <c r="B200" s="65"/>
      <c r="C200" s="47"/>
      <c r="D200" s="48"/>
      <c r="E200" s="49"/>
      <c r="F200" s="49"/>
    </row>
    <row r="201" spans="1:6" x14ac:dyDescent="0.2">
      <c r="A201" s="100"/>
      <c r="B201" s="64"/>
      <c r="C201" s="50"/>
      <c r="D201" s="44"/>
      <c r="E201" s="45"/>
      <c r="F201" s="45"/>
    </row>
    <row r="202" spans="1:6" x14ac:dyDescent="0.2">
      <c r="A202" s="93">
        <f>COUNT($A$10:A201)+1</f>
        <v>38</v>
      </c>
      <c r="B202" s="35" t="s">
        <v>161</v>
      </c>
      <c r="C202" s="46"/>
      <c r="D202" s="16"/>
      <c r="E202" s="31"/>
      <c r="F202" s="31"/>
    </row>
    <row r="203" spans="1:6" ht="63.75" x14ac:dyDescent="0.2">
      <c r="A203" s="98"/>
      <c r="B203" s="36" t="s">
        <v>162</v>
      </c>
      <c r="C203" s="46"/>
      <c r="D203" s="16"/>
      <c r="E203" s="31"/>
      <c r="F203" s="31"/>
    </row>
    <row r="204" spans="1:6" ht="14.25" x14ac:dyDescent="0.2">
      <c r="A204" s="98"/>
      <c r="B204" s="35"/>
      <c r="C204" s="46">
        <v>0.5</v>
      </c>
      <c r="D204" s="16" t="s">
        <v>47</v>
      </c>
      <c r="E204" s="41"/>
      <c r="F204" s="31">
        <f>C204*E204</f>
        <v>0</v>
      </c>
    </row>
    <row r="205" spans="1:6" x14ac:dyDescent="0.2">
      <c r="A205" s="99"/>
      <c r="B205" s="65"/>
      <c r="C205" s="47"/>
      <c r="D205" s="48"/>
      <c r="E205" s="49"/>
      <c r="F205" s="49"/>
    </row>
    <row r="206" spans="1:6" x14ac:dyDescent="0.2">
      <c r="A206" s="100"/>
      <c r="B206" s="64"/>
      <c r="C206" s="50"/>
      <c r="D206" s="44"/>
      <c r="E206" s="45"/>
      <c r="F206" s="45"/>
    </row>
    <row r="207" spans="1:6" x14ac:dyDescent="0.2">
      <c r="A207" s="93">
        <f>COUNT($A$12:A206)+1</f>
        <v>39</v>
      </c>
      <c r="B207" s="35" t="s">
        <v>28</v>
      </c>
      <c r="C207" s="46"/>
      <c r="D207" s="16"/>
      <c r="E207" s="31"/>
      <c r="F207" s="32"/>
    </row>
    <row r="208" spans="1:6" ht="38.25" x14ac:dyDescent="0.2">
      <c r="A208" s="98"/>
      <c r="B208" s="36" t="s">
        <v>98</v>
      </c>
      <c r="C208" s="46"/>
      <c r="D208" s="16"/>
      <c r="E208" s="31"/>
      <c r="F208" s="32"/>
    </row>
    <row r="209" spans="1:6" x14ac:dyDescent="0.2">
      <c r="A209" s="98"/>
      <c r="B209" s="36"/>
      <c r="C209" s="46">
        <v>2</v>
      </c>
      <c r="D209" s="16" t="s">
        <v>1</v>
      </c>
      <c r="E209" s="41"/>
      <c r="F209" s="31">
        <f>C209*E209</f>
        <v>0</v>
      </c>
    </row>
    <row r="210" spans="1:6" x14ac:dyDescent="0.2">
      <c r="A210" s="99"/>
      <c r="B210" s="65"/>
      <c r="C210" s="47"/>
      <c r="D210" s="48"/>
      <c r="E210" s="49"/>
      <c r="F210" s="49"/>
    </row>
    <row r="211" spans="1:6" x14ac:dyDescent="0.2">
      <c r="A211" s="100"/>
      <c r="B211" s="64"/>
      <c r="C211" s="50"/>
      <c r="D211" s="44"/>
      <c r="E211" s="45"/>
      <c r="F211" s="45"/>
    </row>
    <row r="212" spans="1:6" x14ac:dyDescent="0.2">
      <c r="A212" s="93">
        <f>COUNT($A$12:A211)+1</f>
        <v>40</v>
      </c>
      <c r="B212" s="35" t="s">
        <v>29</v>
      </c>
      <c r="C212" s="46"/>
      <c r="D212" s="16"/>
      <c r="E212" s="31"/>
      <c r="F212" s="31"/>
    </row>
    <row r="213" spans="1:6" ht="25.5" x14ac:dyDescent="0.2">
      <c r="A213" s="98"/>
      <c r="B213" s="36" t="s">
        <v>237</v>
      </c>
      <c r="C213" s="46"/>
      <c r="D213" s="16"/>
      <c r="E213" s="31"/>
      <c r="F213" s="32"/>
    </row>
    <row r="214" spans="1:6" x14ac:dyDescent="0.2">
      <c r="A214" s="98"/>
      <c r="B214" s="36"/>
      <c r="C214" s="46">
        <v>2</v>
      </c>
      <c r="D214" s="16" t="s">
        <v>1</v>
      </c>
      <c r="E214" s="41"/>
      <c r="F214" s="31">
        <f>C214*E214</f>
        <v>0</v>
      </c>
    </row>
    <row r="215" spans="1:6" x14ac:dyDescent="0.2">
      <c r="A215" s="99"/>
      <c r="B215" s="65"/>
      <c r="C215" s="47"/>
      <c r="D215" s="48"/>
      <c r="E215" s="49"/>
      <c r="F215" s="49"/>
    </row>
    <row r="216" spans="1:6" x14ac:dyDescent="0.2">
      <c r="A216" s="100"/>
      <c r="B216" s="64"/>
      <c r="C216" s="50"/>
      <c r="D216" s="44"/>
      <c r="E216" s="45"/>
      <c r="F216" s="45"/>
    </row>
    <row r="217" spans="1:6" ht="25.5" x14ac:dyDescent="0.2">
      <c r="A217" s="93">
        <f>COUNT($A$12:A216)+1</f>
        <v>41</v>
      </c>
      <c r="B217" s="35" t="s">
        <v>100</v>
      </c>
      <c r="C217" s="46"/>
      <c r="D217" s="16"/>
      <c r="E217" s="31"/>
      <c r="F217" s="31"/>
    </row>
    <row r="218" spans="1:6" ht="102" x14ac:dyDescent="0.2">
      <c r="A218" s="98"/>
      <c r="B218" s="36" t="s">
        <v>109</v>
      </c>
      <c r="C218" s="46"/>
      <c r="D218" s="16"/>
      <c r="E218" s="31"/>
      <c r="F218" s="31"/>
    </row>
    <row r="219" spans="1:6" x14ac:dyDescent="0.2">
      <c r="A219" s="98"/>
      <c r="B219" s="36"/>
      <c r="C219" s="46">
        <v>1</v>
      </c>
      <c r="D219" s="16" t="s">
        <v>1</v>
      </c>
      <c r="E219" s="41"/>
      <c r="F219" s="31">
        <f>C219*E219</f>
        <v>0</v>
      </c>
    </row>
    <row r="220" spans="1:6" x14ac:dyDescent="0.2">
      <c r="A220" s="99"/>
      <c r="B220" s="65"/>
      <c r="C220" s="47"/>
      <c r="D220" s="48"/>
      <c r="E220" s="49"/>
      <c r="F220" s="49"/>
    </row>
    <row r="221" spans="1:6" x14ac:dyDescent="0.2">
      <c r="A221" s="100"/>
      <c r="B221" s="64"/>
      <c r="C221" s="50"/>
      <c r="D221" s="44"/>
      <c r="E221" s="45"/>
      <c r="F221" s="43"/>
    </row>
    <row r="222" spans="1:6" x14ac:dyDescent="0.2">
      <c r="A222" s="93">
        <f>COUNT($A$12:A221)+1</f>
        <v>42</v>
      </c>
      <c r="B222" s="35" t="s">
        <v>30</v>
      </c>
      <c r="C222" s="46"/>
      <c r="D222" s="16"/>
      <c r="E222" s="31"/>
      <c r="F222" s="32"/>
    </row>
    <row r="223" spans="1:6" ht="76.5" x14ac:dyDescent="0.2">
      <c r="A223" s="98"/>
      <c r="B223" s="36" t="s">
        <v>101</v>
      </c>
      <c r="C223" s="46"/>
      <c r="D223" s="16"/>
      <c r="E223" s="31"/>
      <c r="F223" s="32"/>
    </row>
    <row r="224" spans="1:6" ht="14.25" x14ac:dyDescent="0.2">
      <c r="A224" s="98"/>
      <c r="B224" s="36"/>
      <c r="C224" s="46">
        <v>7</v>
      </c>
      <c r="D224" s="16" t="s">
        <v>47</v>
      </c>
      <c r="E224" s="41"/>
      <c r="F224" s="31">
        <f>C224*E224</f>
        <v>0</v>
      </c>
    </row>
    <row r="225" spans="1:6" x14ac:dyDescent="0.2">
      <c r="A225" s="99"/>
      <c r="B225" s="65"/>
      <c r="C225" s="47"/>
      <c r="D225" s="48"/>
      <c r="E225" s="49"/>
      <c r="F225" s="49"/>
    </row>
    <row r="226" spans="1:6" x14ac:dyDescent="0.2">
      <c r="A226" s="100"/>
      <c r="B226" s="64"/>
      <c r="C226" s="50"/>
      <c r="D226" s="44"/>
      <c r="E226" s="45"/>
      <c r="F226" s="43"/>
    </row>
    <row r="227" spans="1:6" ht="25.5" x14ac:dyDescent="0.2">
      <c r="A227" s="93">
        <f>COUNT($A$12:A226)+1</f>
        <v>43</v>
      </c>
      <c r="B227" s="35" t="s">
        <v>32</v>
      </c>
      <c r="C227" s="46"/>
      <c r="D227" s="16"/>
      <c r="E227" s="31"/>
      <c r="F227" s="32"/>
    </row>
    <row r="228" spans="1:6" ht="38.25" x14ac:dyDescent="0.2">
      <c r="A228" s="98"/>
      <c r="B228" s="36" t="s">
        <v>31</v>
      </c>
      <c r="C228" s="46"/>
      <c r="D228" s="16"/>
      <c r="E228" s="31"/>
      <c r="F228" s="32"/>
    </row>
    <row r="229" spans="1:6" ht="14.25" x14ac:dyDescent="0.2">
      <c r="A229" s="98"/>
      <c r="B229" s="36"/>
      <c r="C229" s="46">
        <v>2.4</v>
      </c>
      <c r="D229" s="16" t="s">
        <v>47</v>
      </c>
      <c r="E229" s="41"/>
      <c r="F229" s="31">
        <f>C229*E229</f>
        <v>0</v>
      </c>
    </row>
    <row r="230" spans="1:6" x14ac:dyDescent="0.2">
      <c r="A230" s="99"/>
      <c r="B230" s="65"/>
      <c r="C230" s="47"/>
      <c r="D230" s="48"/>
      <c r="E230" s="49"/>
      <c r="F230" s="49"/>
    </row>
    <row r="231" spans="1:6" x14ac:dyDescent="0.2">
      <c r="A231" s="100"/>
      <c r="B231" s="69"/>
      <c r="C231" s="27"/>
      <c r="D231" s="28"/>
      <c r="E231" s="29"/>
      <c r="F231" s="27"/>
    </row>
    <row r="232" spans="1:6" ht="25.5" x14ac:dyDescent="0.2">
      <c r="A232" s="93">
        <f>COUNT($A$12:A231)+1</f>
        <v>44</v>
      </c>
      <c r="B232" s="35" t="s">
        <v>33</v>
      </c>
      <c r="C232" s="32"/>
      <c r="D232" s="16"/>
      <c r="E232" s="58"/>
      <c r="F232" s="32"/>
    </row>
    <row r="233" spans="1:6" ht="102" x14ac:dyDescent="0.2">
      <c r="A233" s="96"/>
      <c r="B233" s="36" t="s">
        <v>102</v>
      </c>
      <c r="C233" s="32"/>
      <c r="D233" s="16"/>
      <c r="E233" s="31"/>
      <c r="F233" s="32"/>
    </row>
    <row r="234" spans="1:6" x14ac:dyDescent="0.2">
      <c r="A234" s="93"/>
      <c r="B234" s="87"/>
      <c r="C234" s="59"/>
      <c r="D234" s="60">
        <v>0.02</v>
      </c>
      <c r="E234" s="32"/>
      <c r="F234" s="31">
        <f>SUM(F12:F233)*D234</f>
        <v>0</v>
      </c>
    </row>
    <row r="235" spans="1:6" x14ac:dyDescent="0.2">
      <c r="A235" s="95"/>
      <c r="B235" s="88"/>
      <c r="C235" s="89"/>
      <c r="D235" s="90"/>
      <c r="E235" s="61"/>
      <c r="F235" s="49"/>
    </row>
    <row r="236" spans="1:6" x14ac:dyDescent="0.2">
      <c r="A236" s="96"/>
      <c r="B236" s="36"/>
      <c r="C236" s="32"/>
      <c r="D236" s="16"/>
      <c r="E236" s="32"/>
      <c r="F236" s="32"/>
    </row>
    <row r="237" spans="1:6" x14ac:dyDescent="0.2">
      <c r="A237" s="93">
        <f>COUNT($A$12:A235)+1</f>
        <v>45</v>
      </c>
      <c r="B237" s="35" t="s">
        <v>103</v>
      </c>
      <c r="C237" s="32"/>
      <c r="D237" s="16"/>
      <c r="E237" s="32"/>
      <c r="F237" s="32"/>
    </row>
    <row r="238" spans="1:6" ht="38.25" x14ac:dyDescent="0.2">
      <c r="A238" s="96"/>
      <c r="B238" s="36" t="s">
        <v>35</v>
      </c>
      <c r="C238" s="59"/>
      <c r="D238" s="60">
        <v>0.1</v>
      </c>
      <c r="E238" s="32"/>
      <c r="F238" s="31">
        <f>SUM(F12:F232)*D238</f>
        <v>0</v>
      </c>
    </row>
    <row r="239" spans="1:6" x14ac:dyDescent="0.2">
      <c r="A239" s="101"/>
      <c r="B239" s="66"/>
      <c r="C239" s="32"/>
      <c r="D239" s="16"/>
      <c r="E239" s="58"/>
      <c r="F239" s="32"/>
    </row>
    <row r="240" spans="1:6" x14ac:dyDescent="0.2">
      <c r="A240" s="37"/>
      <c r="B240" s="67" t="s">
        <v>2</v>
      </c>
      <c r="C240" s="38"/>
      <c r="D240" s="39"/>
      <c r="E240" s="40" t="s">
        <v>46</v>
      </c>
      <c r="F240" s="40">
        <f>SUM(F14:F239)</f>
        <v>0</v>
      </c>
    </row>
  </sheetData>
  <sheetProtection algorithmName="SHA-512" hashValue="uGfFyGzl1Qp8zEDlPmDvpgOtX7UdDnWBY95Iv3Hf/XpZ9VBv5ltMEAAOgNegRAKWDnK4QK4q8Ca2zO31Sry+Xw==" saltValue="IEkz7RSz5jfJkCW6gq32Xg=="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8" manualBreakCount="8">
    <brk id="65" max="5" man="1"/>
    <brk id="88" max="5" man="1"/>
    <brk id="119" max="5" man="1"/>
    <brk id="149" max="5" man="1"/>
    <brk id="165" max="5" man="1"/>
    <brk id="180" max="5" man="1"/>
    <brk id="200" max="5" man="1"/>
    <brk id="225"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H159"/>
  <sheetViews>
    <sheetView topLeftCell="A14" zoomScaleNormal="100" zoomScaleSheetLayoutView="100" workbookViewId="0">
      <selection activeCell="E29" sqref="E29"/>
    </sheetView>
  </sheetViews>
  <sheetFormatPr defaultRowHeight="12.75" x14ac:dyDescent="0.2"/>
  <cols>
    <col min="1" max="1" width="7.7109375" style="143" customWidth="1"/>
    <col min="2" max="2" width="36.7109375" style="183" customWidth="1"/>
    <col min="3" max="4" width="7.7109375" style="30" customWidth="1"/>
    <col min="5" max="5" width="13.7109375" style="184" customWidth="1"/>
    <col min="6" max="6" width="13.7109375" style="30" customWidth="1"/>
    <col min="7" max="7" width="13.140625" style="30" customWidth="1"/>
    <col min="8" max="8" width="9.140625" style="30"/>
    <col min="9" max="9" width="10.5703125" style="30" bestFit="1" customWidth="1"/>
    <col min="10" max="10" width="11.5703125" style="30" bestFit="1" customWidth="1"/>
    <col min="11" max="255" width="9.140625" style="30"/>
    <col min="256" max="256" width="1.7109375" style="30" customWidth="1"/>
    <col min="257" max="257" width="6" style="30" bestFit="1" customWidth="1"/>
    <col min="258" max="258" width="46.7109375" style="30" customWidth="1"/>
    <col min="259" max="259" width="8.5703125" style="30" customWidth="1"/>
    <col min="260" max="260" width="4.7109375" style="30" bestFit="1" customWidth="1"/>
    <col min="261" max="261" width="8.7109375" style="30" customWidth="1"/>
    <col min="262" max="262" width="11.28515625" style="30" customWidth="1"/>
    <col min="263" max="263" width="13.140625" style="30" customWidth="1"/>
    <col min="264" max="264" width="9.140625" style="30"/>
    <col min="265" max="265" width="10.5703125" style="30" bestFit="1" customWidth="1"/>
    <col min="266" max="266" width="11.5703125" style="30" bestFit="1" customWidth="1"/>
    <col min="267" max="511" width="9.140625" style="30"/>
    <col min="512" max="512" width="1.7109375" style="30" customWidth="1"/>
    <col min="513" max="513" width="6" style="30" bestFit="1" customWidth="1"/>
    <col min="514" max="514" width="46.7109375" style="30" customWidth="1"/>
    <col min="515" max="515" width="8.5703125" style="30" customWidth="1"/>
    <col min="516" max="516" width="4.7109375" style="30" bestFit="1" customWidth="1"/>
    <col min="517" max="517" width="8.7109375" style="30" customWidth="1"/>
    <col min="518" max="518" width="11.28515625" style="30" customWidth="1"/>
    <col min="519" max="519" width="13.140625" style="30" customWidth="1"/>
    <col min="520" max="520" width="9.140625" style="30"/>
    <col min="521" max="521" width="10.5703125" style="30" bestFit="1" customWidth="1"/>
    <col min="522" max="522" width="11.5703125" style="30" bestFit="1" customWidth="1"/>
    <col min="523" max="767" width="9.140625" style="30"/>
    <col min="768" max="768" width="1.7109375" style="30" customWidth="1"/>
    <col min="769" max="769" width="6" style="30" bestFit="1" customWidth="1"/>
    <col min="770" max="770" width="46.7109375" style="30" customWidth="1"/>
    <col min="771" max="771" width="8.5703125" style="30" customWidth="1"/>
    <col min="772" max="772" width="4.7109375" style="30" bestFit="1" customWidth="1"/>
    <col min="773" max="773" width="8.7109375" style="30" customWidth="1"/>
    <col min="774" max="774" width="11.28515625" style="30" customWidth="1"/>
    <col min="775" max="775" width="13.140625" style="30" customWidth="1"/>
    <col min="776" max="776" width="9.140625" style="30"/>
    <col min="777" max="777" width="10.5703125" style="30" bestFit="1" customWidth="1"/>
    <col min="778" max="778" width="11.5703125" style="30" bestFit="1" customWidth="1"/>
    <col min="779" max="1023" width="9.140625" style="30"/>
    <col min="1024" max="1024" width="1.710937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7109375" style="30" customWidth="1"/>
    <col min="1030" max="1030" width="11.28515625" style="30" customWidth="1"/>
    <col min="1031" max="1031" width="13.140625" style="30" customWidth="1"/>
    <col min="1032" max="1032" width="9.140625" style="30"/>
    <col min="1033" max="1033" width="10.5703125" style="30" bestFit="1" customWidth="1"/>
    <col min="1034" max="1034" width="11.5703125" style="30" bestFit="1" customWidth="1"/>
    <col min="1035" max="1279" width="9.140625" style="30"/>
    <col min="1280" max="1280" width="1.710937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7109375" style="30" customWidth="1"/>
    <col min="1286" max="1286" width="11.28515625" style="30" customWidth="1"/>
    <col min="1287" max="1287" width="13.140625" style="30" customWidth="1"/>
    <col min="1288" max="1288" width="9.140625" style="30"/>
    <col min="1289" max="1289" width="10.5703125" style="30" bestFit="1" customWidth="1"/>
    <col min="1290" max="1290" width="11.5703125" style="30" bestFit="1" customWidth="1"/>
    <col min="1291" max="1535" width="9.140625" style="30"/>
    <col min="1536" max="1536" width="1.710937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7109375" style="30" customWidth="1"/>
    <col min="1542" max="1542" width="11.28515625" style="30" customWidth="1"/>
    <col min="1543" max="1543" width="13.140625" style="30" customWidth="1"/>
    <col min="1544" max="1544" width="9.140625" style="30"/>
    <col min="1545" max="1545" width="10.5703125" style="30" bestFit="1" customWidth="1"/>
    <col min="1546" max="1546" width="11.5703125" style="30" bestFit="1" customWidth="1"/>
    <col min="1547" max="1791" width="9.140625" style="30"/>
    <col min="1792" max="1792" width="1.710937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7109375" style="30" customWidth="1"/>
    <col min="1798" max="1798" width="11.28515625" style="30" customWidth="1"/>
    <col min="1799" max="1799" width="13.140625" style="30" customWidth="1"/>
    <col min="1800" max="1800" width="9.140625" style="30"/>
    <col min="1801" max="1801" width="10.5703125" style="30" bestFit="1" customWidth="1"/>
    <col min="1802" max="1802" width="11.5703125" style="30" bestFit="1" customWidth="1"/>
    <col min="1803" max="2047" width="9.140625" style="30"/>
    <col min="2048" max="2048" width="1.710937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7109375" style="30" customWidth="1"/>
    <col min="2054" max="2054" width="11.28515625" style="30" customWidth="1"/>
    <col min="2055" max="2055" width="13.140625" style="30" customWidth="1"/>
    <col min="2056" max="2056" width="9.140625" style="30"/>
    <col min="2057" max="2057" width="10.5703125" style="30" bestFit="1" customWidth="1"/>
    <col min="2058" max="2058" width="11.5703125" style="30" bestFit="1" customWidth="1"/>
    <col min="2059" max="2303" width="9.140625" style="30"/>
    <col min="2304" max="2304" width="1.710937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7109375" style="30" customWidth="1"/>
    <col min="2310" max="2310" width="11.28515625" style="30" customWidth="1"/>
    <col min="2311" max="2311" width="13.140625" style="30" customWidth="1"/>
    <col min="2312" max="2312" width="9.140625" style="30"/>
    <col min="2313" max="2313" width="10.5703125" style="30" bestFit="1" customWidth="1"/>
    <col min="2314" max="2314" width="11.5703125" style="30" bestFit="1" customWidth="1"/>
    <col min="2315" max="2559" width="9.140625" style="30"/>
    <col min="2560" max="2560" width="1.710937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7109375" style="30" customWidth="1"/>
    <col min="2566" max="2566" width="11.28515625" style="30" customWidth="1"/>
    <col min="2567" max="2567" width="13.140625" style="30" customWidth="1"/>
    <col min="2568" max="2568" width="9.140625" style="30"/>
    <col min="2569" max="2569" width="10.5703125" style="30" bestFit="1" customWidth="1"/>
    <col min="2570" max="2570" width="11.5703125" style="30" bestFit="1" customWidth="1"/>
    <col min="2571" max="2815" width="9.140625" style="30"/>
    <col min="2816" max="2816" width="1.710937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7109375" style="30" customWidth="1"/>
    <col min="2822" max="2822" width="11.28515625" style="30" customWidth="1"/>
    <col min="2823" max="2823" width="13.140625" style="30" customWidth="1"/>
    <col min="2824" max="2824" width="9.140625" style="30"/>
    <col min="2825" max="2825" width="10.5703125" style="30" bestFit="1" customWidth="1"/>
    <col min="2826" max="2826" width="11.5703125" style="30" bestFit="1" customWidth="1"/>
    <col min="2827" max="3071" width="9.140625" style="30"/>
    <col min="3072" max="3072" width="1.710937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7109375" style="30" customWidth="1"/>
    <col min="3078" max="3078" width="11.28515625" style="30" customWidth="1"/>
    <col min="3079" max="3079" width="13.140625" style="30" customWidth="1"/>
    <col min="3080" max="3080" width="9.140625" style="30"/>
    <col min="3081" max="3081" width="10.5703125" style="30" bestFit="1" customWidth="1"/>
    <col min="3082" max="3082" width="11.5703125" style="30" bestFit="1" customWidth="1"/>
    <col min="3083" max="3327" width="9.140625" style="30"/>
    <col min="3328" max="3328" width="1.710937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7109375" style="30" customWidth="1"/>
    <col min="3334" max="3334" width="11.28515625" style="30" customWidth="1"/>
    <col min="3335" max="3335" width="13.140625" style="30" customWidth="1"/>
    <col min="3336" max="3336" width="9.140625" style="30"/>
    <col min="3337" max="3337" width="10.5703125" style="30" bestFit="1" customWidth="1"/>
    <col min="3338" max="3338" width="11.5703125" style="30" bestFit="1" customWidth="1"/>
    <col min="3339" max="3583" width="9.140625" style="30"/>
    <col min="3584" max="3584" width="1.710937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7109375" style="30" customWidth="1"/>
    <col min="3590" max="3590" width="11.28515625" style="30" customWidth="1"/>
    <col min="3591" max="3591" width="13.140625" style="30" customWidth="1"/>
    <col min="3592" max="3592" width="9.140625" style="30"/>
    <col min="3593" max="3593" width="10.5703125" style="30" bestFit="1" customWidth="1"/>
    <col min="3594" max="3594" width="11.5703125" style="30" bestFit="1" customWidth="1"/>
    <col min="3595" max="3839" width="9.140625" style="30"/>
    <col min="3840" max="3840" width="1.710937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7109375" style="30" customWidth="1"/>
    <col min="3846" max="3846" width="11.28515625" style="30" customWidth="1"/>
    <col min="3847" max="3847" width="13.140625" style="30" customWidth="1"/>
    <col min="3848" max="3848" width="9.140625" style="30"/>
    <col min="3849" max="3849" width="10.5703125" style="30" bestFit="1" customWidth="1"/>
    <col min="3850" max="3850" width="11.5703125" style="30" bestFit="1" customWidth="1"/>
    <col min="3851" max="4095" width="9.140625" style="30"/>
    <col min="4096" max="4096" width="1.710937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7109375" style="30" customWidth="1"/>
    <col min="4102" max="4102" width="11.28515625" style="30" customWidth="1"/>
    <col min="4103" max="4103" width="13.140625" style="30" customWidth="1"/>
    <col min="4104" max="4104" width="9.140625" style="30"/>
    <col min="4105" max="4105" width="10.5703125" style="30" bestFit="1" customWidth="1"/>
    <col min="4106" max="4106" width="11.5703125" style="30" bestFit="1" customWidth="1"/>
    <col min="4107" max="4351" width="9.140625" style="30"/>
    <col min="4352" max="4352" width="1.710937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7109375" style="30" customWidth="1"/>
    <col min="4358" max="4358" width="11.28515625" style="30" customWidth="1"/>
    <col min="4359" max="4359" width="13.140625" style="30" customWidth="1"/>
    <col min="4360" max="4360" width="9.140625" style="30"/>
    <col min="4361" max="4361" width="10.5703125" style="30" bestFit="1" customWidth="1"/>
    <col min="4362" max="4362" width="11.5703125" style="30" bestFit="1" customWidth="1"/>
    <col min="4363" max="4607" width="9.140625" style="30"/>
    <col min="4608" max="4608" width="1.710937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7109375" style="30" customWidth="1"/>
    <col min="4614" max="4614" width="11.28515625" style="30" customWidth="1"/>
    <col min="4615" max="4615" width="13.140625" style="30" customWidth="1"/>
    <col min="4616" max="4616" width="9.140625" style="30"/>
    <col min="4617" max="4617" width="10.5703125" style="30" bestFit="1" customWidth="1"/>
    <col min="4618" max="4618" width="11.5703125" style="30" bestFit="1" customWidth="1"/>
    <col min="4619" max="4863" width="9.140625" style="30"/>
    <col min="4864" max="4864" width="1.710937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7109375" style="30" customWidth="1"/>
    <col min="4870" max="4870" width="11.28515625" style="30" customWidth="1"/>
    <col min="4871" max="4871" width="13.140625" style="30" customWidth="1"/>
    <col min="4872" max="4872" width="9.140625" style="30"/>
    <col min="4873" max="4873" width="10.5703125" style="30" bestFit="1" customWidth="1"/>
    <col min="4874" max="4874" width="11.5703125" style="30" bestFit="1" customWidth="1"/>
    <col min="4875" max="5119" width="9.140625" style="30"/>
    <col min="5120" max="5120" width="1.710937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7109375" style="30" customWidth="1"/>
    <col min="5126" max="5126" width="11.28515625" style="30" customWidth="1"/>
    <col min="5127" max="5127" width="13.140625" style="30" customWidth="1"/>
    <col min="5128" max="5128" width="9.140625" style="30"/>
    <col min="5129" max="5129" width="10.5703125" style="30" bestFit="1" customWidth="1"/>
    <col min="5130" max="5130" width="11.5703125" style="30" bestFit="1" customWidth="1"/>
    <col min="5131" max="5375" width="9.140625" style="30"/>
    <col min="5376" max="5376" width="1.710937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7109375" style="30" customWidth="1"/>
    <col min="5382" max="5382" width="11.28515625" style="30" customWidth="1"/>
    <col min="5383" max="5383" width="13.140625" style="30" customWidth="1"/>
    <col min="5384" max="5384" width="9.140625" style="30"/>
    <col min="5385" max="5385" width="10.5703125" style="30" bestFit="1" customWidth="1"/>
    <col min="5386" max="5386" width="11.5703125" style="30" bestFit="1" customWidth="1"/>
    <col min="5387" max="5631" width="9.140625" style="30"/>
    <col min="5632" max="5632" width="1.710937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7109375" style="30" customWidth="1"/>
    <col min="5638" max="5638" width="11.28515625" style="30" customWidth="1"/>
    <col min="5639" max="5639" width="13.140625" style="30" customWidth="1"/>
    <col min="5640" max="5640" width="9.140625" style="30"/>
    <col min="5641" max="5641" width="10.5703125" style="30" bestFit="1" customWidth="1"/>
    <col min="5642" max="5642" width="11.5703125" style="30" bestFit="1" customWidth="1"/>
    <col min="5643" max="5887" width="9.140625" style="30"/>
    <col min="5888" max="5888" width="1.710937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7109375" style="30" customWidth="1"/>
    <col min="5894" max="5894" width="11.28515625" style="30" customWidth="1"/>
    <col min="5895" max="5895" width="13.140625" style="30" customWidth="1"/>
    <col min="5896" max="5896" width="9.140625" style="30"/>
    <col min="5897" max="5897" width="10.5703125" style="30" bestFit="1" customWidth="1"/>
    <col min="5898" max="5898" width="11.5703125" style="30" bestFit="1" customWidth="1"/>
    <col min="5899" max="6143" width="9.140625" style="30"/>
    <col min="6144" max="6144" width="1.710937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7109375" style="30" customWidth="1"/>
    <col min="6150" max="6150" width="11.28515625" style="30" customWidth="1"/>
    <col min="6151" max="6151" width="13.140625" style="30" customWidth="1"/>
    <col min="6152" max="6152" width="9.140625" style="30"/>
    <col min="6153" max="6153" width="10.5703125" style="30" bestFit="1" customWidth="1"/>
    <col min="6154" max="6154" width="11.5703125" style="30" bestFit="1" customWidth="1"/>
    <col min="6155" max="6399" width="9.140625" style="30"/>
    <col min="6400" max="6400" width="1.710937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7109375" style="30" customWidth="1"/>
    <col min="6406" max="6406" width="11.28515625" style="30" customWidth="1"/>
    <col min="6407" max="6407" width="13.140625" style="30" customWidth="1"/>
    <col min="6408" max="6408" width="9.140625" style="30"/>
    <col min="6409" max="6409" width="10.5703125" style="30" bestFit="1" customWidth="1"/>
    <col min="6410" max="6410" width="11.5703125" style="30" bestFit="1" customWidth="1"/>
    <col min="6411" max="6655" width="9.140625" style="30"/>
    <col min="6656" max="6656" width="1.710937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7109375" style="30" customWidth="1"/>
    <col min="6662" max="6662" width="11.28515625" style="30" customWidth="1"/>
    <col min="6663" max="6663" width="13.140625" style="30" customWidth="1"/>
    <col min="6664" max="6664" width="9.140625" style="30"/>
    <col min="6665" max="6665" width="10.5703125" style="30" bestFit="1" customWidth="1"/>
    <col min="6666" max="6666" width="11.5703125" style="30" bestFit="1" customWidth="1"/>
    <col min="6667" max="6911" width="9.140625" style="30"/>
    <col min="6912" max="6912" width="1.710937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7109375" style="30" customWidth="1"/>
    <col min="6918" max="6918" width="11.28515625" style="30" customWidth="1"/>
    <col min="6919" max="6919" width="13.140625" style="30" customWidth="1"/>
    <col min="6920" max="6920" width="9.140625" style="30"/>
    <col min="6921" max="6921" width="10.5703125" style="30" bestFit="1" customWidth="1"/>
    <col min="6922" max="6922" width="11.5703125" style="30" bestFit="1" customWidth="1"/>
    <col min="6923" max="7167" width="9.140625" style="30"/>
    <col min="7168" max="7168" width="1.710937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7109375" style="30" customWidth="1"/>
    <col min="7174" max="7174" width="11.28515625" style="30" customWidth="1"/>
    <col min="7175" max="7175" width="13.140625" style="30" customWidth="1"/>
    <col min="7176" max="7176" width="9.140625" style="30"/>
    <col min="7177" max="7177" width="10.5703125" style="30" bestFit="1" customWidth="1"/>
    <col min="7178" max="7178" width="11.5703125" style="30" bestFit="1" customWidth="1"/>
    <col min="7179" max="7423" width="9.140625" style="30"/>
    <col min="7424" max="7424" width="1.710937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7109375" style="30" customWidth="1"/>
    <col min="7430" max="7430" width="11.28515625" style="30" customWidth="1"/>
    <col min="7431" max="7431" width="13.140625" style="30" customWidth="1"/>
    <col min="7432" max="7432" width="9.140625" style="30"/>
    <col min="7433" max="7433" width="10.5703125" style="30" bestFit="1" customWidth="1"/>
    <col min="7434" max="7434" width="11.5703125" style="30" bestFit="1" customWidth="1"/>
    <col min="7435" max="7679" width="9.140625" style="30"/>
    <col min="7680" max="7680" width="1.710937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7109375" style="30" customWidth="1"/>
    <col min="7686" max="7686" width="11.28515625" style="30" customWidth="1"/>
    <col min="7687" max="7687" width="13.140625" style="30" customWidth="1"/>
    <col min="7688" max="7688" width="9.140625" style="30"/>
    <col min="7689" max="7689" width="10.5703125" style="30" bestFit="1" customWidth="1"/>
    <col min="7690" max="7690" width="11.5703125" style="30" bestFit="1" customWidth="1"/>
    <col min="7691" max="7935" width="9.140625" style="30"/>
    <col min="7936" max="7936" width="1.710937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7109375" style="30" customWidth="1"/>
    <col min="7942" max="7942" width="11.28515625" style="30" customWidth="1"/>
    <col min="7943" max="7943" width="13.140625" style="30" customWidth="1"/>
    <col min="7944" max="7944" width="9.140625" style="30"/>
    <col min="7945" max="7945" width="10.5703125" style="30" bestFit="1" customWidth="1"/>
    <col min="7946" max="7946" width="11.5703125" style="30" bestFit="1" customWidth="1"/>
    <col min="7947" max="8191" width="9.140625" style="30"/>
    <col min="8192" max="8192" width="1.710937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7109375" style="30" customWidth="1"/>
    <col min="8198" max="8198" width="11.28515625" style="30" customWidth="1"/>
    <col min="8199" max="8199" width="13.140625" style="30" customWidth="1"/>
    <col min="8200" max="8200" width="9.140625" style="30"/>
    <col min="8201" max="8201" width="10.5703125" style="30" bestFit="1" customWidth="1"/>
    <col min="8202" max="8202" width="11.5703125" style="30" bestFit="1" customWidth="1"/>
    <col min="8203" max="8447" width="9.140625" style="30"/>
    <col min="8448" max="8448" width="1.710937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7109375" style="30" customWidth="1"/>
    <col min="8454" max="8454" width="11.28515625" style="30" customWidth="1"/>
    <col min="8455" max="8455" width="13.140625" style="30" customWidth="1"/>
    <col min="8456" max="8456" width="9.140625" style="30"/>
    <col min="8457" max="8457" width="10.5703125" style="30" bestFit="1" customWidth="1"/>
    <col min="8458" max="8458" width="11.5703125" style="30" bestFit="1" customWidth="1"/>
    <col min="8459" max="8703" width="9.140625" style="30"/>
    <col min="8704" max="8704" width="1.710937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7109375" style="30" customWidth="1"/>
    <col min="8710" max="8710" width="11.28515625" style="30" customWidth="1"/>
    <col min="8711" max="8711" width="13.140625" style="30" customWidth="1"/>
    <col min="8712" max="8712" width="9.140625" style="30"/>
    <col min="8713" max="8713" width="10.5703125" style="30" bestFit="1" customWidth="1"/>
    <col min="8714" max="8714" width="11.5703125" style="30" bestFit="1" customWidth="1"/>
    <col min="8715" max="8959" width="9.140625" style="30"/>
    <col min="8960" max="8960" width="1.710937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7109375" style="30" customWidth="1"/>
    <col min="8966" max="8966" width="11.28515625" style="30" customWidth="1"/>
    <col min="8967" max="8967" width="13.140625" style="30" customWidth="1"/>
    <col min="8968" max="8968" width="9.140625" style="30"/>
    <col min="8969" max="8969" width="10.5703125" style="30" bestFit="1" customWidth="1"/>
    <col min="8970" max="8970" width="11.5703125" style="30" bestFit="1" customWidth="1"/>
    <col min="8971" max="9215" width="9.140625" style="30"/>
    <col min="9216" max="9216" width="1.710937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7109375" style="30" customWidth="1"/>
    <col min="9222" max="9222" width="11.28515625" style="30" customWidth="1"/>
    <col min="9223" max="9223" width="13.140625" style="30" customWidth="1"/>
    <col min="9224" max="9224" width="9.140625" style="30"/>
    <col min="9225" max="9225" width="10.5703125" style="30" bestFit="1" customWidth="1"/>
    <col min="9226" max="9226" width="11.5703125" style="30" bestFit="1" customWidth="1"/>
    <col min="9227" max="9471" width="9.140625" style="30"/>
    <col min="9472" max="9472" width="1.710937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7109375" style="30" customWidth="1"/>
    <col min="9478" max="9478" width="11.28515625" style="30" customWidth="1"/>
    <col min="9479" max="9479" width="13.140625" style="30" customWidth="1"/>
    <col min="9480" max="9480" width="9.140625" style="30"/>
    <col min="9481" max="9481" width="10.5703125" style="30" bestFit="1" customWidth="1"/>
    <col min="9482" max="9482" width="11.5703125" style="30" bestFit="1" customWidth="1"/>
    <col min="9483" max="9727" width="9.140625" style="30"/>
    <col min="9728" max="9728" width="1.710937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7109375" style="30" customWidth="1"/>
    <col min="9734" max="9734" width="11.28515625" style="30" customWidth="1"/>
    <col min="9735" max="9735" width="13.140625" style="30" customWidth="1"/>
    <col min="9736" max="9736" width="9.140625" style="30"/>
    <col min="9737" max="9737" width="10.5703125" style="30" bestFit="1" customWidth="1"/>
    <col min="9738" max="9738" width="11.5703125" style="30" bestFit="1" customWidth="1"/>
    <col min="9739" max="9983" width="9.140625" style="30"/>
    <col min="9984" max="9984" width="1.710937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7109375" style="30" customWidth="1"/>
    <col min="9990" max="9990" width="11.28515625" style="30" customWidth="1"/>
    <col min="9991" max="9991" width="13.140625" style="30" customWidth="1"/>
    <col min="9992" max="9992" width="9.140625" style="30"/>
    <col min="9993" max="9993" width="10.5703125" style="30" bestFit="1" customWidth="1"/>
    <col min="9994" max="9994" width="11.5703125" style="30" bestFit="1" customWidth="1"/>
    <col min="9995" max="10239" width="9.140625" style="30"/>
    <col min="10240" max="10240" width="1.710937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7109375" style="30" customWidth="1"/>
    <col min="10246" max="10246" width="11.28515625" style="30" customWidth="1"/>
    <col min="10247" max="10247" width="13.140625" style="30" customWidth="1"/>
    <col min="10248" max="10248" width="9.140625" style="30"/>
    <col min="10249" max="10249" width="10.5703125" style="30" bestFit="1" customWidth="1"/>
    <col min="10250" max="10250" width="11.5703125" style="30" bestFit="1" customWidth="1"/>
    <col min="10251" max="10495" width="9.140625" style="30"/>
    <col min="10496" max="10496" width="1.710937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7109375" style="30" customWidth="1"/>
    <col min="10502" max="10502" width="11.28515625" style="30" customWidth="1"/>
    <col min="10503" max="10503" width="13.140625" style="30" customWidth="1"/>
    <col min="10504" max="10504" width="9.140625" style="30"/>
    <col min="10505" max="10505" width="10.5703125" style="30" bestFit="1" customWidth="1"/>
    <col min="10506" max="10506" width="11.5703125" style="30" bestFit="1" customWidth="1"/>
    <col min="10507" max="10751" width="9.140625" style="30"/>
    <col min="10752" max="10752" width="1.710937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7109375" style="30" customWidth="1"/>
    <col min="10758" max="10758" width="11.28515625" style="30" customWidth="1"/>
    <col min="10759" max="10759" width="13.140625" style="30" customWidth="1"/>
    <col min="10760" max="10760" width="9.140625" style="30"/>
    <col min="10761" max="10761" width="10.5703125" style="30" bestFit="1" customWidth="1"/>
    <col min="10762" max="10762" width="11.5703125" style="30" bestFit="1" customWidth="1"/>
    <col min="10763" max="11007" width="9.140625" style="30"/>
    <col min="11008" max="11008" width="1.710937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7109375" style="30" customWidth="1"/>
    <col min="11014" max="11014" width="11.28515625" style="30" customWidth="1"/>
    <col min="11015" max="11015" width="13.140625" style="30" customWidth="1"/>
    <col min="11016" max="11016" width="9.140625" style="30"/>
    <col min="11017" max="11017" width="10.5703125" style="30" bestFit="1" customWidth="1"/>
    <col min="11018" max="11018" width="11.5703125" style="30" bestFit="1" customWidth="1"/>
    <col min="11019" max="11263" width="9.140625" style="30"/>
    <col min="11264" max="11264" width="1.710937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7109375" style="30" customWidth="1"/>
    <col min="11270" max="11270" width="11.28515625" style="30" customWidth="1"/>
    <col min="11271" max="11271" width="13.140625" style="30" customWidth="1"/>
    <col min="11272" max="11272" width="9.140625" style="30"/>
    <col min="11273" max="11273" width="10.5703125" style="30" bestFit="1" customWidth="1"/>
    <col min="11274" max="11274" width="11.5703125" style="30" bestFit="1" customWidth="1"/>
    <col min="11275" max="11519" width="9.140625" style="30"/>
    <col min="11520" max="11520" width="1.710937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7109375" style="30" customWidth="1"/>
    <col min="11526" max="11526" width="11.28515625" style="30" customWidth="1"/>
    <col min="11527" max="11527" width="13.140625" style="30" customWidth="1"/>
    <col min="11528" max="11528" width="9.140625" style="30"/>
    <col min="11529" max="11529" width="10.5703125" style="30" bestFit="1" customWidth="1"/>
    <col min="11530" max="11530" width="11.5703125" style="30" bestFit="1" customWidth="1"/>
    <col min="11531" max="11775" width="9.140625" style="30"/>
    <col min="11776" max="11776" width="1.710937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7109375" style="30" customWidth="1"/>
    <col min="11782" max="11782" width="11.28515625" style="30" customWidth="1"/>
    <col min="11783" max="11783" width="13.140625" style="30" customWidth="1"/>
    <col min="11784" max="11784" width="9.140625" style="30"/>
    <col min="11785" max="11785" width="10.5703125" style="30" bestFit="1" customWidth="1"/>
    <col min="11786" max="11786" width="11.5703125" style="30" bestFit="1" customWidth="1"/>
    <col min="11787" max="12031" width="9.140625" style="30"/>
    <col min="12032" max="12032" width="1.710937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7109375" style="30" customWidth="1"/>
    <col min="12038" max="12038" width="11.28515625" style="30" customWidth="1"/>
    <col min="12039" max="12039" width="13.140625" style="30" customWidth="1"/>
    <col min="12040" max="12040" width="9.140625" style="30"/>
    <col min="12041" max="12041" width="10.5703125" style="30" bestFit="1" customWidth="1"/>
    <col min="12042" max="12042" width="11.5703125" style="30" bestFit="1" customWidth="1"/>
    <col min="12043" max="12287" width="9.140625" style="30"/>
    <col min="12288" max="12288" width="1.710937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7109375" style="30" customWidth="1"/>
    <col min="12294" max="12294" width="11.28515625" style="30" customWidth="1"/>
    <col min="12295" max="12295" width="13.140625" style="30" customWidth="1"/>
    <col min="12296" max="12296" width="9.140625" style="30"/>
    <col min="12297" max="12297" width="10.5703125" style="30" bestFit="1" customWidth="1"/>
    <col min="12298" max="12298" width="11.5703125" style="30" bestFit="1" customWidth="1"/>
    <col min="12299" max="12543" width="9.140625" style="30"/>
    <col min="12544" max="12544" width="1.710937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7109375" style="30" customWidth="1"/>
    <col min="12550" max="12550" width="11.28515625" style="30" customWidth="1"/>
    <col min="12551" max="12551" width="13.140625" style="30" customWidth="1"/>
    <col min="12552" max="12552" width="9.140625" style="30"/>
    <col min="12553" max="12553" width="10.5703125" style="30" bestFit="1" customWidth="1"/>
    <col min="12554" max="12554" width="11.5703125" style="30" bestFit="1" customWidth="1"/>
    <col min="12555" max="12799" width="9.140625" style="30"/>
    <col min="12800" max="12800" width="1.710937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7109375" style="30" customWidth="1"/>
    <col min="12806" max="12806" width="11.28515625" style="30" customWidth="1"/>
    <col min="12807" max="12807" width="13.140625" style="30" customWidth="1"/>
    <col min="12808" max="12808" width="9.140625" style="30"/>
    <col min="12809" max="12809" width="10.5703125" style="30" bestFit="1" customWidth="1"/>
    <col min="12810" max="12810" width="11.5703125" style="30" bestFit="1" customWidth="1"/>
    <col min="12811" max="13055" width="9.140625" style="30"/>
    <col min="13056" max="13056" width="1.710937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7109375" style="30" customWidth="1"/>
    <col min="13062" max="13062" width="11.28515625" style="30" customWidth="1"/>
    <col min="13063" max="13063" width="13.140625" style="30" customWidth="1"/>
    <col min="13064" max="13064" width="9.140625" style="30"/>
    <col min="13065" max="13065" width="10.5703125" style="30" bestFit="1" customWidth="1"/>
    <col min="13066" max="13066" width="11.5703125" style="30" bestFit="1" customWidth="1"/>
    <col min="13067" max="13311" width="9.140625" style="30"/>
    <col min="13312" max="13312" width="1.710937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7109375" style="30" customWidth="1"/>
    <col min="13318" max="13318" width="11.28515625" style="30" customWidth="1"/>
    <col min="13319" max="13319" width="13.140625" style="30" customWidth="1"/>
    <col min="13320" max="13320" width="9.140625" style="30"/>
    <col min="13321" max="13321" width="10.5703125" style="30" bestFit="1" customWidth="1"/>
    <col min="13322" max="13322" width="11.5703125" style="30" bestFit="1" customWidth="1"/>
    <col min="13323" max="13567" width="9.140625" style="30"/>
    <col min="13568" max="13568" width="1.710937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7109375" style="30" customWidth="1"/>
    <col min="13574" max="13574" width="11.28515625" style="30" customWidth="1"/>
    <col min="13575" max="13575" width="13.140625" style="30" customWidth="1"/>
    <col min="13576" max="13576" width="9.140625" style="30"/>
    <col min="13577" max="13577" width="10.5703125" style="30" bestFit="1" customWidth="1"/>
    <col min="13578" max="13578" width="11.5703125" style="30" bestFit="1" customWidth="1"/>
    <col min="13579" max="13823" width="9.140625" style="30"/>
    <col min="13824" max="13824" width="1.710937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7109375" style="30" customWidth="1"/>
    <col min="13830" max="13830" width="11.28515625" style="30" customWidth="1"/>
    <col min="13831" max="13831" width="13.140625" style="30" customWidth="1"/>
    <col min="13832" max="13832" width="9.140625" style="30"/>
    <col min="13833" max="13833" width="10.5703125" style="30" bestFit="1" customWidth="1"/>
    <col min="13834" max="13834" width="11.5703125" style="30" bestFit="1" customWidth="1"/>
    <col min="13835" max="14079" width="9.140625" style="30"/>
    <col min="14080" max="14080" width="1.710937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7109375" style="30" customWidth="1"/>
    <col min="14086" max="14086" width="11.28515625" style="30" customWidth="1"/>
    <col min="14087" max="14087" width="13.140625" style="30" customWidth="1"/>
    <col min="14088" max="14088" width="9.140625" style="30"/>
    <col min="14089" max="14089" width="10.5703125" style="30" bestFit="1" customWidth="1"/>
    <col min="14090" max="14090" width="11.5703125" style="30" bestFit="1" customWidth="1"/>
    <col min="14091" max="14335" width="9.140625" style="30"/>
    <col min="14336" max="14336" width="1.710937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7109375" style="30" customWidth="1"/>
    <col min="14342" max="14342" width="11.28515625" style="30" customWidth="1"/>
    <col min="14343" max="14343" width="13.140625" style="30" customWidth="1"/>
    <col min="14344" max="14344" width="9.140625" style="30"/>
    <col min="14345" max="14345" width="10.5703125" style="30" bestFit="1" customWidth="1"/>
    <col min="14346" max="14346" width="11.5703125" style="30" bestFit="1" customWidth="1"/>
    <col min="14347" max="14591" width="9.140625" style="30"/>
    <col min="14592" max="14592" width="1.710937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7109375" style="30" customWidth="1"/>
    <col min="14598" max="14598" width="11.28515625" style="30" customWidth="1"/>
    <col min="14599" max="14599" width="13.140625" style="30" customWidth="1"/>
    <col min="14600" max="14600" width="9.140625" style="30"/>
    <col min="14601" max="14601" width="10.5703125" style="30" bestFit="1" customWidth="1"/>
    <col min="14602" max="14602" width="11.5703125" style="30" bestFit="1" customWidth="1"/>
    <col min="14603" max="14847" width="9.140625" style="30"/>
    <col min="14848" max="14848" width="1.710937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7109375" style="30" customWidth="1"/>
    <col min="14854" max="14854" width="11.28515625" style="30" customWidth="1"/>
    <col min="14855" max="14855" width="13.140625" style="30" customWidth="1"/>
    <col min="14856" max="14856" width="9.140625" style="30"/>
    <col min="14857" max="14857" width="10.5703125" style="30" bestFit="1" customWidth="1"/>
    <col min="14858" max="14858" width="11.5703125" style="30" bestFit="1" customWidth="1"/>
    <col min="14859" max="15103" width="9.140625" style="30"/>
    <col min="15104" max="15104" width="1.710937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7109375" style="30" customWidth="1"/>
    <col min="15110" max="15110" width="11.28515625" style="30" customWidth="1"/>
    <col min="15111" max="15111" width="13.140625" style="30" customWidth="1"/>
    <col min="15112" max="15112" width="9.140625" style="30"/>
    <col min="15113" max="15113" width="10.5703125" style="30" bestFit="1" customWidth="1"/>
    <col min="15114" max="15114" width="11.5703125" style="30" bestFit="1" customWidth="1"/>
    <col min="15115" max="15359" width="9.140625" style="30"/>
    <col min="15360" max="15360" width="1.710937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7109375" style="30" customWidth="1"/>
    <col min="15366" max="15366" width="11.28515625" style="30" customWidth="1"/>
    <col min="15367" max="15367" width="13.140625" style="30" customWidth="1"/>
    <col min="15368" max="15368" width="9.140625" style="30"/>
    <col min="15369" max="15369" width="10.5703125" style="30" bestFit="1" customWidth="1"/>
    <col min="15370" max="15370" width="11.5703125" style="30" bestFit="1" customWidth="1"/>
    <col min="15371" max="15615" width="9.140625" style="30"/>
    <col min="15616" max="15616" width="1.710937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7109375" style="30" customWidth="1"/>
    <col min="15622" max="15622" width="11.28515625" style="30" customWidth="1"/>
    <col min="15623" max="15623" width="13.140625" style="30" customWidth="1"/>
    <col min="15624" max="15624" width="9.140625" style="30"/>
    <col min="15625" max="15625" width="10.5703125" style="30" bestFit="1" customWidth="1"/>
    <col min="15626" max="15626" width="11.5703125" style="30" bestFit="1" customWidth="1"/>
    <col min="15627" max="15871" width="9.140625" style="30"/>
    <col min="15872" max="15872" width="1.710937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7109375" style="30" customWidth="1"/>
    <col min="15878" max="15878" width="11.28515625" style="30" customWidth="1"/>
    <col min="15879" max="15879" width="13.140625" style="30" customWidth="1"/>
    <col min="15880" max="15880" width="9.140625" style="30"/>
    <col min="15881" max="15881" width="10.5703125" style="30" bestFit="1" customWidth="1"/>
    <col min="15882" max="15882" width="11.5703125" style="30" bestFit="1" customWidth="1"/>
    <col min="15883" max="16127" width="9.140625" style="30"/>
    <col min="16128" max="16128" width="1.710937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7109375" style="30" customWidth="1"/>
    <col min="16134" max="16134" width="11.28515625" style="30" customWidth="1"/>
    <col min="16135" max="16135" width="13.140625" style="30" customWidth="1"/>
    <col min="16136" max="16136" width="9.140625" style="30"/>
    <col min="16137" max="16137" width="10.5703125" style="30" bestFit="1" customWidth="1"/>
    <col min="16138" max="16138" width="11.5703125" style="30" bestFit="1" customWidth="1"/>
    <col min="16139" max="16384" width="9.140625" style="30"/>
  </cols>
  <sheetData>
    <row r="1" spans="1:6" s="141" customFormat="1" ht="15.75" x14ac:dyDescent="0.2">
      <c r="A1" s="122" t="s">
        <v>165</v>
      </c>
      <c r="B1" s="62" t="s">
        <v>6</v>
      </c>
      <c r="C1" s="139"/>
      <c r="D1" s="139"/>
      <c r="E1" s="140"/>
    </row>
    <row r="2" spans="1:6" s="141" customFormat="1" ht="15.75" x14ac:dyDescent="0.2">
      <c r="A2" s="122" t="s">
        <v>166</v>
      </c>
      <c r="B2" s="62" t="s">
        <v>7</v>
      </c>
      <c r="C2" s="139"/>
      <c r="D2" s="139"/>
      <c r="E2" s="140"/>
    </row>
    <row r="3" spans="1:6" s="141" customFormat="1" ht="15.75" x14ac:dyDescent="0.2">
      <c r="A3" s="122" t="s">
        <v>167</v>
      </c>
      <c r="B3" s="62" t="s">
        <v>278</v>
      </c>
      <c r="C3" s="139"/>
      <c r="D3" s="139"/>
      <c r="E3" s="140"/>
    </row>
    <row r="4" spans="1:6" x14ac:dyDescent="0.2">
      <c r="A4" s="142"/>
      <c r="B4" s="62" t="s">
        <v>279</v>
      </c>
      <c r="C4" s="143"/>
      <c r="D4" s="143"/>
      <c r="E4" s="144"/>
    </row>
    <row r="5" spans="1:6" ht="76.5" x14ac:dyDescent="0.2">
      <c r="A5" s="145" t="s">
        <v>0</v>
      </c>
      <c r="B5" s="146" t="s">
        <v>39</v>
      </c>
      <c r="C5" s="147" t="s">
        <v>8</v>
      </c>
      <c r="D5" s="148" t="s">
        <v>9</v>
      </c>
      <c r="E5" s="149" t="s">
        <v>280</v>
      </c>
      <c r="F5" s="149" t="s">
        <v>44</v>
      </c>
    </row>
    <row r="6" spans="1:6" s="26" customFormat="1" x14ac:dyDescent="0.2">
      <c r="A6" s="123">
        <v>1</v>
      </c>
      <c r="B6" s="63"/>
      <c r="C6" s="27"/>
      <c r="D6" s="28"/>
      <c r="E6" s="29"/>
      <c r="F6" s="27"/>
    </row>
    <row r="7" spans="1:6" s="26" customFormat="1" x14ac:dyDescent="0.2">
      <c r="A7" s="124"/>
      <c r="B7" s="104" t="s">
        <v>126</v>
      </c>
      <c r="C7" s="53"/>
      <c r="D7" s="51"/>
      <c r="E7" s="52"/>
      <c r="F7" s="53"/>
    </row>
    <row r="8" spans="1:6" s="26" customFormat="1" x14ac:dyDescent="0.2">
      <c r="A8" s="124"/>
      <c r="B8" s="327" t="s">
        <v>125</v>
      </c>
      <c r="C8" s="327"/>
      <c r="D8" s="327"/>
      <c r="E8" s="327"/>
      <c r="F8" s="121"/>
    </row>
    <row r="9" spans="1:6" s="26" customFormat="1" x14ac:dyDescent="0.2">
      <c r="A9" s="124"/>
      <c r="B9" s="327"/>
      <c r="C9" s="327"/>
      <c r="D9" s="327"/>
      <c r="E9" s="327"/>
      <c r="F9" s="121"/>
    </row>
    <row r="10" spans="1:6" s="26" customFormat="1" x14ac:dyDescent="0.2">
      <c r="A10" s="124"/>
      <c r="B10" s="103"/>
      <c r="C10" s="53"/>
      <c r="D10" s="51"/>
      <c r="E10" s="52"/>
      <c r="F10" s="53"/>
    </row>
    <row r="11" spans="1:6" s="154" customFormat="1" x14ac:dyDescent="0.2">
      <c r="A11" s="150"/>
      <c r="B11" s="151"/>
      <c r="C11" s="152"/>
      <c r="D11" s="153"/>
      <c r="E11" s="152"/>
      <c r="F11" s="152"/>
    </row>
    <row r="12" spans="1:6" s="154" customFormat="1" x14ac:dyDescent="0.2">
      <c r="A12" s="150">
        <v>6</v>
      </c>
      <c r="B12" s="155" t="s">
        <v>281</v>
      </c>
      <c r="C12" s="152"/>
      <c r="D12" s="153"/>
      <c r="E12" s="152"/>
      <c r="F12" s="152"/>
    </row>
    <row r="13" spans="1:6" s="154" customFormat="1" ht="63.75" x14ac:dyDescent="0.2">
      <c r="A13" s="156"/>
      <c r="B13" s="151" t="s">
        <v>282</v>
      </c>
      <c r="F13" s="157"/>
    </row>
    <row r="14" spans="1:6" s="154" customFormat="1" x14ac:dyDescent="0.2">
      <c r="A14" s="156"/>
      <c r="B14" s="151"/>
      <c r="C14" s="152">
        <v>1</v>
      </c>
      <c r="D14" s="153" t="s">
        <v>152</v>
      </c>
      <c r="E14" s="239"/>
      <c r="F14" s="152">
        <f>+C14*E14</f>
        <v>0</v>
      </c>
    </row>
    <row r="15" spans="1:6" s="154" customFormat="1" x14ac:dyDescent="0.2">
      <c r="A15" s="158"/>
      <c r="B15" s="159"/>
      <c r="C15" s="160"/>
      <c r="D15" s="161"/>
      <c r="E15" s="160"/>
      <c r="F15" s="160"/>
    </row>
    <row r="16" spans="1:6" s="154" customFormat="1" x14ac:dyDescent="0.2">
      <c r="A16" s="156"/>
      <c r="B16" s="151"/>
      <c r="C16" s="152"/>
      <c r="D16" s="153"/>
      <c r="E16" s="152"/>
      <c r="F16" s="152"/>
    </row>
    <row r="17" spans="1:6" s="154" customFormat="1" x14ac:dyDescent="0.2">
      <c r="A17" s="150">
        <v>7</v>
      </c>
      <c r="B17" s="155" t="s">
        <v>283</v>
      </c>
      <c r="C17" s="152"/>
      <c r="D17" s="153"/>
      <c r="E17" s="152"/>
      <c r="F17" s="152"/>
    </row>
    <row r="18" spans="1:6" s="154" customFormat="1" ht="76.5" x14ac:dyDescent="0.2">
      <c r="A18" s="150"/>
      <c r="B18" s="151" t="s">
        <v>284</v>
      </c>
      <c r="F18" s="157"/>
    </row>
    <row r="19" spans="1:6" s="154" customFormat="1" x14ac:dyDescent="0.2">
      <c r="A19" s="150"/>
      <c r="B19" s="151"/>
      <c r="C19" s="152">
        <f>(2.9*2.9*0.2)+(0.7*0.15*1)-0.5+9.48*0.12*0.25</f>
        <v>1.5714000000000001</v>
      </c>
      <c r="D19" s="153" t="s">
        <v>285</v>
      </c>
      <c r="E19" s="239"/>
      <c r="F19" s="152">
        <f>+C19*E19</f>
        <v>0</v>
      </c>
    </row>
    <row r="20" spans="1:6" s="154" customFormat="1" x14ac:dyDescent="0.2">
      <c r="A20" s="158"/>
      <c r="B20" s="159"/>
      <c r="C20" s="160"/>
      <c r="D20" s="161"/>
      <c r="E20" s="160"/>
      <c r="F20" s="160"/>
    </row>
    <row r="21" spans="1:6" s="154" customFormat="1" x14ac:dyDescent="0.2">
      <c r="A21" s="156"/>
      <c r="B21" s="151"/>
      <c r="C21" s="152"/>
      <c r="D21" s="153"/>
      <c r="E21" s="152"/>
      <c r="F21" s="152"/>
    </row>
    <row r="22" spans="1:6" s="154" customFormat="1" x14ac:dyDescent="0.2">
      <c r="A22" s="150">
        <v>8</v>
      </c>
      <c r="B22" s="155" t="s">
        <v>286</v>
      </c>
      <c r="C22" s="152"/>
      <c r="D22" s="153"/>
      <c r="E22" s="152"/>
      <c r="F22" s="152"/>
    </row>
    <row r="23" spans="1:6" s="154" customFormat="1" ht="63.75" x14ac:dyDescent="0.2">
      <c r="A23" s="150"/>
      <c r="B23" s="151" t="s">
        <v>287</v>
      </c>
      <c r="F23" s="157"/>
    </row>
    <row r="24" spans="1:6" s="154" customFormat="1" x14ac:dyDescent="0.2">
      <c r="A24" s="150"/>
      <c r="B24" s="151"/>
      <c r="C24" s="152">
        <f>((2.9+2.5)*2*0.2*2.2)+(2.9*2.9*0.2)</f>
        <v>6.4340000000000011</v>
      </c>
      <c r="D24" s="153" t="s">
        <v>285</v>
      </c>
      <c r="E24" s="239"/>
      <c r="F24" s="152">
        <f>+C24*E24</f>
        <v>0</v>
      </c>
    </row>
    <row r="25" spans="1:6" s="154" customFormat="1" x14ac:dyDescent="0.2">
      <c r="A25" s="158"/>
      <c r="B25" s="159"/>
      <c r="C25" s="160"/>
      <c r="D25" s="161"/>
      <c r="E25" s="160"/>
      <c r="F25" s="160"/>
    </row>
    <row r="26" spans="1:6" s="154" customFormat="1" x14ac:dyDescent="0.2">
      <c r="A26" s="156"/>
      <c r="B26" s="151"/>
      <c r="C26" s="152"/>
      <c r="D26" s="153"/>
      <c r="E26" s="152"/>
      <c r="F26" s="152"/>
    </row>
    <row r="27" spans="1:6" s="154" customFormat="1" x14ac:dyDescent="0.2">
      <c r="A27" s="150">
        <v>9</v>
      </c>
      <c r="B27" s="155" t="s">
        <v>288</v>
      </c>
      <c r="C27" s="152"/>
      <c r="D27" s="153"/>
      <c r="E27" s="152"/>
      <c r="F27" s="152"/>
    </row>
    <row r="28" spans="1:6" s="154" customFormat="1" ht="38.25" x14ac:dyDescent="0.2">
      <c r="A28" s="150"/>
      <c r="B28" s="151" t="s">
        <v>289</v>
      </c>
      <c r="F28" s="157"/>
    </row>
    <row r="29" spans="1:6" s="154" customFormat="1" x14ac:dyDescent="0.2">
      <c r="A29" s="150"/>
      <c r="B29" s="151"/>
      <c r="C29" s="152">
        <f>3.1*3.1*0.1</f>
        <v>0.96100000000000019</v>
      </c>
      <c r="D29" s="153" t="s">
        <v>285</v>
      </c>
      <c r="E29" s="239"/>
      <c r="F29" s="152">
        <f>+C29*E29</f>
        <v>0</v>
      </c>
    </row>
    <row r="30" spans="1:6" s="154" customFormat="1" x14ac:dyDescent="0.2">
      <c r="A30" s="158"/>
      <c r="B30" s="159"/>
      <c r="C30" s="160"/>
      <c r="D30" s="161"/>
      <c r="E30" s="160"/>
      <c r="F30" s="160"/>
    </row>
    <row r="31" spans="1:6" s="154" customFormat="1" x14ac:dyDescent="0.2">
      <c r="A31" s="162"/>
      <c r="B31" s="163"/>
      <c r="C31" s="164"/>
      <c r="D31" s="165"/>
      <c r="E31" s="164"/>
      <c r="F31" s="164"/>
    </row>
    <row r="32" spans="1:6" s="154" customFormat="1" x14ac:dyDescent="0.2">
      <c r="A32" s="150">
        <v>17</v>
      </c>
      <c r="B32" s="155" t="s">
        <v>290</v>
      </c>
      <c r="C32" s="152"/>
      <c r="D32" s="153"/>
      <c r="E32" s="152"/>
      <c r="F32" s="152"/>
    </row>
    <row r="33" spans="1:6" s="154" customFormat="1" ht="38.25" x14ac:dyDescent="0.2">
      <c r="A33" s="150"/>
      <c r="B33" s="151" t="s">
        <v>291</v>
      </c>
      <c r="C33" s="152"/>
      <c r="D33" s="153"/>
      <c r="E33" s="152"/>
      <c r="F33" s="152"/>
    </row>
    <row r="34" spans="1:6" s="154" customFormat="1" x14ac:dyDescent="0.2">
      <c r="A34" s="150"/>
      <c r="B34" s="151"/>
      <c r="C34" s="152">
        <f>3.1*3.1*0.1</f>
        <v>0.96100000000000019</v>
      </c>
      <c r="D34" s="166" t="s">
        <v>285</v>
      </c>
      <c r="E34" s="239"/>
      <c r="F34" s="152">
        <f>+C34*E34</f>
        <v>0</v>
      </c>
    </row>
    <row r="35" spans="1:6" s="154" customFormat="1" x14ac:dyDescent="0.2">
      <c r="A35" s="158"/>
      <c r="B35" s="159"/>
      <c r="C35" s="160"/>
      <c r="D35" s="161"/>
      <c r="E35" s="160"/>
      <c r="F35" s="160"/>
    </row>
    <row r="36" spans="1:6" s="154" customFormat="1" x14ac:dyDescent="0.2">
      <c r="A36" s="162"/>
      <c r="B36" s="163"/>
      <c r="C36" s="164"/>
      <c r="D36" s="165"/>
      <c r="E36" s="164"/>
      <c r="F36" s="164"/>
    </row>
    <row r="37" spans="1:6" s="154" customFormat="1" ht="25.5" x14ac:dyDescent="0.2">
      <c r="A37" s="150">
        <v>18</v>
      </c>
      <c r="B37" s="155" t="s">
        <v>292</v>
      </c>
      <c r="C37" s="152"/>
      <c r="D37" s="153"/>
      <c r="E37" s="152"/>
      <c r="F37" s="152"/>
    </row>
    <row r="38" spans="1:6" s="154" customFormat="1" ht="25.5" x14ac:dyDescent="0.2">
      <c r="A38" s="150"/>
      <c r="B38" s="151" t="s">
        <v>293</v>
      </c>
      <c r="C38" s="152"/>
      <c r="D38" s="153"/>
      <c r="E38" s="152"/>
      <c r="F38" s="152"/>
    </row>
    <row r="39" spans="1:6" s="154" customFormat="1" x14ac:dyDescent="0.2">
      <c r="A39" s="150"/>
      <c r="B39" s="151"/>
      <c r="C39" s="152">
        <f>0.92*4*0.3+2.9*4*0.2+0.43*4*0.3</f>
        <v>3.94</v>
      </c>
      <c r="D39" s="166" t="s">
        <v>285</v>
      </c>
      <c r="E39" s="239"/>
      <c r="F39" s="152">
        <f>+C39*E39</f>
        <v>0</v>
      </c>
    </row>
    <row r="40" spans="1:6" s="154" customFormat="1" x14ac:dyDescent="0.2">
      <c r="A40" s="158"/>
      <c r="B40" s="159"/>
      <c r="C40" s="160"/>
      <c r="D40" s="161"/>
      <c r="E40" s="160"/>
      <c r="F40" s="160"/>
    </row>
    <row r="41" spans="1:6" s="154" customFormat="1" x14ac:dyDescent="0.2">
      <c r="A41" s="162"/>
      <c r="B41" s="163"/>
      <c r="C41" s="164"/>
      <c r="D41" s="165"/>
      <c r="E41" s="164"/>
      <c r="F41" s="164"/>
    </row>
    <row r="42" spans="1:6" s="154" customFormat="1" x14ac:dyDescent="0.2">
      <c r="A42" s="150">
        <v>19</v>
      </c>
      <c r="B42" s="155" t="s">
        <v>294</v>
      </c>
      <c r="C42" s="152"/>
      <c r="D42" s="153"/>
      <c r="E42" s="152"/>
      <c r="F42" s="152"/>
    </row>
    <row r="43" spans="1:6" s="154" customFormat="1" x14ac:dyDescent="0.2">
      <c r="A43" s="150"/>
      <c r="B43" s="151" t="s">
        <v>295</v>
      </c>
      <c r="C43" s="152"/>
      <c r="D43" s="153"/>
      <c r="E43" s="152"/>
      <c r="F43" s="152"/>
    </row>
    <row r="44" spans="1:6" s="154" customFormat="1" x14ac:dyDescent="0.2">
      <c r="A44" s="150"/>
      <c r="B44" s="151"/>
      <c r="C44" s="152">
        <f>+(11.6+10)*2.2</f>
        <v>47.52000000000001</v>
      </c>
      <c r="D44" s="166" t="s">
        <v>296</v>
      </c>
      <c r="E44" s="239"/>
      <c r="F44" s="152">
        <f>+C44*E44</f>
        <v>0</v>
      </c>
    </row>
    <row r="45" spans="1:6" s="154" customFormat="1" x14ac:dyDescent="0.2">
      <c r="A45" s="158"/>
      <c r="B45" s="159"/>
      <c r="C45" s="160"/>
      <c r="D45" s="161"/>
      <c r="E45" s="160"/>
      <c r="F45" s="160"/>
    </row>
    <row r="46" spans="1:6" s="154" customFormat="1" x14ac:dyDescent="0.2">
      <c r="A46" s="162"/>
      <c r="B46" s="163"/>
      <c r="C46" s="164"/>
      <c r="D46" s="165"/>
      <c r="E46" s="164"/>
      <c r="F46" s="164"/>
    </row>
    <row r="47" spans="1:6" s="154" customFormat="1" x14ac:dyDescent="0.2">
      <c r="A47" s="150">
        <v>20</v>
      </c>
      <c r="B47" s="155" t="s">
        <v>297</v>
      </c>
      <c r="C47" s="152"/>
      <c r="D47" s="153"/>
      <c r="E47" s="152"/>
      <c r="F47" s="152"/>
    </row>
    <row r="48" spans="1:6" s="154" customFormat="1" ht="25.5" x14ac:dyDescent="0.2">
      <c r="A48" s="150"/>
      <c r="B48" s="151" t="s">
        <v>298</v>
      </c>
      <c r="C48" s="152"/>
      <c r="D48" s="153"/>
      <c r="E48" s="152"/>
      <c r="F48" s="152"/>
    </row>
    <row r="49" spans="1:8" s="154" customFormat="1" x14ac:dyDescent="0.2">
      <c r="A49" s="150"/>
      <c r="B49" s="151"/>
      <c r="C49" s="152">
        <f>1.82*4*0.2</f>
        <v>1.4560000000000002</v>
      </c>
      <c r="D49" s="166" t="s">
        <v>296</v>
      </c>
      <c r="E49" s="239"/>
      <c r="F49" s="152">
        <f>+C49*E49</f>
        <v>0</v>
      </c>
    </row>
    <row r="50" spans="1:8" s="154" customFormat="1" x14ac:dyDescent="0.2">
      <c r="A50" s="158"/>
      <c r="B50" s="159"/>
      <c r="C50" s="160"/>
      <c r="D50" s="161"/>
      <c r="E50" s="160"/>
      <c r="F50" s="160"/>
      <c r="H50" s="167"/>
    </row>
    <row r="51" spans="1:8" s="154" customFormat="1" x14ac:dyDescent="0.2">
      <c r="A51" s="162"/>
      <c r="B51" s="163"/>
      <c r="C51" s="164"/>
      <c r="D51" s="165"/>
      <c r="E51" s="164"/>
      <c r="F51" s="164"/>
    </row>
    <row r="52" spans="1:8" s="154" customFormat="1" x14ac:dyDescent="0.2">
      <c r="A52" s="150">
        <v>21</v>
      </c>
      <c r="B52" s="155" t="s">
        <v>299</v>
      </c>
      <c r="C52" s="152"/>
      <c r="D52" s="153"/>
      <c r="E52" s="152"/>
      <c r="F52" s="152"/>
    </row>
    <row r="53" spans="1:8" s="154" customFormat="1" ht="25.5" x14ac:dyDescent="0.2">
      <c r="A53" s="150"/>
      <c r="B53" s="151" t="s">
        <v>300</v>
      </c>
      <c r="C53" s="152"/>
      <c r="D53" s="153"/>
      <c r="E53" s="152"/>
      <c r="F53" s="152"/>
    </row>
    <row r="54" spans="1:8" s="154" customFormat="1" x14ac:dyDescent="0.2">
      <c r="A54" s="150"/>
      <c r="B54" s="151"/>
      <c r="C54" s="152">
        <f>3.38*0.2</f>
        <v>0.67600000000000005</v>
      </c>
      <c r="D54" s="166" t="s">
        <v>296</v>
      </c>
      <c r="E54" s="239"/>
      <c r="F54" s="152">
        <f>+C54*E54</f>
        <v>0</v>
      </c>
    </row>
    <row r="55" spans="1:8" s="154" customFormat="1" x14ac:dyDescent="0.2">
      <c r="A55" s="158"/>
      <c r="B55" s="159"/>
      <c r="C55" s="160"/>
      <c r="D55" s="161"/>
      <c r="E55" s="160"/>
      <c r="F55" s="160"/>
      <c r="H55" s="167"/>
    </row>
    <row r="56" spans="1:8" s="154" customFormat="1" x14ac:dyDescent="0.2">
      <c r="A56" s="162"/>
      <c r="B56" s="163"/>
      <c r="C56" s="164"/>
      <c r="D56" s="165"/>
      <c r="E56" s="164"/>
      <c r="F56" s="164"/>
    </row>
    <row r="57" spans="1:8" s="154" customFormat="1" x14ac:dyDescent="0.2">
      <c r="A57" s="150">
        <v>22</v>
      </c>
      <c r="B57" s="155" t="s">
        <v>301</v>
      </c>
      <c r="C57" s="152"/>
      <c r="D57" s="153"/>
      <c r="E57" s="152"/>
      <c r="F57" s="152"/>
    </row>
    <row r="58" spans="1:8" s="154" customFormat="1" ht="76.5" x14ac:dyDescent="0.2">
      <c r="A58" s="150"/>
      <c r="B58" s="151" t="s">
        <v>302</v>
      </c>
      <c r="C58" s="152"/>
      <c r="D58" s="153"/>
      <c r="E58" s="152"/>
      <c r="F58" s="152"/>
    </row>
    <row r="59" spans="1:8" s="154" customFormat="1" x14ac:dyDescent="0.2">
      <c r="A59" s="150"/>
      <c r="B59" s="151"/>
      <c r="C59" s="152">
        <f>(2.085*0.2*3.9)+(0.915*0.5*3.9)+(0.816*0.3)</f>
        <v>3.6553500000000003</v>
      </c>
      <c r="D59" s="153" t="s">
        <v>285</v>
      </c>
      <c r="E59" s="239"/>
      <c r="F59" s="152">
        <f>+C59*E59</f>
        <v>0</v>
      </c>
    </row>
    <row r="60" spans="1:8" s="154" customFormat="1" x14ac:dyDescent="0.2">
      <c r="A60" s="158"/>
      <c r="B60" s="159"/>
      <c r="C60" s="160"/>
      <c r="D60" s="161"/>
      <c r="E60" s="160"/>
      <c r="F60" s="160"/>
      <c r="H60" s="167"/>
    </row>
    <row r="61" spans="1:8" s="154" customFormat="1" x14ac:dyDescent="0.2">
      <c r="A61" s="162"/>
      <c r="B61" s="163"/>
      <c r="C61" s="164"/>
      <c r="D61" s="165"/>
      <c r="E61" s="164"/>
      <c r="F61" s="164"/>
    </row>
    <row r="62" spans="1:8" s="154" customFormat="1" x14ac:dyDescent="0.2">
      <c r="A62" s="150">
        <v>23</v>
      </c>
      <c r="B62" s="155" t="s">
        <v>303</v>
      </c>
      <c r="C62" s="152"/>
      <c r="D62" s="153"/>
      <c r="E62" s="152"/>
      <c r="F62" s="152"/>
    </row>
    <row r="63" spans="1:8" s="154" customFormat="1" ht="63.75" x14ac:dyDescent="0.2">
      <c r="A63" s="150"/>
      <c r="B63" s="151" t="s">
        <v>304</v>
      </c>
      <c r="C63" s="152"/>
      <c r="D63" s="153"/>
      <c r="E63" s="152"/>
      <c r="F63" s="152"/>
    </row>
    <row r="64" spans="1:8" s="154" customFormat="1" x14ac:dyDescent="0.2">
      <c r="A64" s="150"/>
      <c r="B64" s="151"/>
      <c r="C64" s="152">
        <f>10.8*2.2*0.2-0.264*4*0.2-0.649*0.2</f>
        <v>4.4110000000000014</v>
      </c>
      <c r="D64" s="153" t="s">
        <v>285</v>
      </c>
      <c r="E64" s="239"/>
      <c r="F64" s="152">
        <f>+C64*E64</f>
        <v>0</v>
      </c>
    </row>
    <row r="65" spans="1:6" s="154" customFormat="1" x14ac:dyDescent="0.2">
      <c r="A65" s="158"/>
      <c r="B65" s="159"/>
      <c r="C65" s="160"/>
      <c r="D65" s="161"/>
      <c r="E65" s="160"/>
      <c r="F65" s="160"/>
    </row>
    <row r="66" spans="1:6" s="154" customFormat="1" x14ac:dyDescent="0.2">
      <c r="A66" s="162"/>
      <c r="B66" s="163"/>
      <c r="C66" s="164"/>
      <c r="D66" s="165"/>
      <c r="E66" s="164"/>
      <c r="F66" s="164"/>
    </row>
    <row r="67" spans="1:6" s="154" customFormat="1" ht="25.5" x14ac:dyDescent="0.2">
      <c r="A67" s="150">
        <v>25</v>
      </c>
      <c r="B67" s="155" t="s">
        <v>305</v>
      </c>
      <c r="C67" s="152"/>
      <c r="D67" s="153"/>
      <c r="E67" s="152"/>
      <c r="F67" s="152"/>
    </row>
    <row r="68" spans="1:6" s="154" customFormat="1" ht="76.5" x14ac:dyDescent="0.2">
      <c r="A68" s="150"/>
      <c r="B68" s="151" t="s">
        <v>306</v>
      </c>
      <c r="C68" s="152"/>
      <c r="D68" s="153"/>
      <c r="E68" s="152"/>
      <c r="F68" s="152"/>
    </row>
    <row r="69" spans="1:6" s="154" customFormat="1" x14ac:dyDescent="0.2">
      <c r="A69" s="150"/>
      <c r="B69" s="151"/>
      <c r="C69" s="152">
        <v>1</v>
      </c>
      <c r="D69" s="166" t="s">
        <v>152</v>
      </c>
      <c r="E69" s="239"/>
      <c r="F69" s="152">
        <f>+C69*E69</f>
        <v>0</v>
      </c>
    </row>
    <row r="70" spans="1:6" s="154" customFormat="1" x14ac:dyDescent="0.2">
      <c r="A70" s="158"/>
      <c r="B70" s="159"/>
      <c r="C70" s="160"/>
      <c r="D70" s="161"/>
      <c r="E70" s="160"/>
      <c r="F70" s="160"/>
    </row>
    <row r="71" spans="1:6" s="154" customFormat="1" x14ac:dyDescent="0.2">
      <c r="A71" s="162"/>
      <c r="B71" s="163"/>
      <c r="C71" s="164"/>
      <c r="D71" s="165"/>
      <c r="E71" s="164"/>
      <c r="F71" s="164"/>
    </row>
    <row r="72" spans="1:6" s="154" customFormat="1" x14ac:dyDescent="0.2">
      <c r="A72" s="150">
        <v>25</v>
      </c>
      <c r="B72" s="155" t="s">
        <v>307</v>
      </c>
      <c r="C72" s="152"/>
      <c r="D72" s="153"/>
      <c r="E72" s="152"/>
      <c r="F72" s="152"/>
    </row>
    <row r="73" spans="1:6" s="154" customFormat="1" ht="25.5" x14ac:dyDescent="0.2">
      <c r="A73" s="150"/>
      <c r="B73" s="151" t="s">
        <v>308</v>
      </c>
      <c r="C73" s="152"/>
      <c r="D73" s="153"/>
      <c r="E73" s="152"/>
      <c r="F73" s="152"/>
    </row>
    <row r="74" spans="1:6" s="154" customFormat="1" x14ac:dyDescent="0.2">
      <c r="A74" s="150"/>
      <c r="B74" s="151"/>
      <c r="C74" s="152">
        <v>1</v>
      </c>
      <c r="D74" s="166" t="s">
        <v>152</v>
      </c>
      <c r="E74" s="239"/>
      <c r="F74" s="152">
        <f>+C74*E74</f>
        <v>0</v>
      </c>
    </row>
    <row r="75" spans="1:6" s="154" customFormat="1" x14ac:dyDescent="0.2">
      <c r="A75" s="158"/>
      <c r="B75" s="159"/>
      <c r="C75" s="160"/>
      <c r="D75" s="161"/>
      <c r="E75" s="160"/>
      <c r="F75" s="160"/>
    </row>
    <row r="76" spans="1:6" s="154" customFormat="1" x14ac:dyDescent="0.2">
      <c r="A76" s="162"/>
      <c r="B76" s="163"/>
      <c r="C76" s="164"/>
      <c r="D76" s="165"/>
      <c r="E76" s="164"/>
      <c r="F76" s="164"/>
    </row>
    <row r="77" spans="1:6" s="154" customFormat="1" x14ac:dyDescent="0.2">
      <c r="A77" s="150">
        <v>26</v>
      </c>
      <c r="B77" s="155" t="s">
        <v>309</v>
      </c>
      <c r="C77" s="152"/>
      <c r="D77" s="153"/>
      <c r="E77" s="152"/>
      <c r="F77" s="152"/>
    </row>
    <row r="78" spans="1:6" s="154" customFormat="1" ht="63.75" x14ac:dyDescent="0.2">
      <c r="A78" s="150"/>
      <c r="B78" s="151" t="s">
        <v>310</v>
      </c>
      <c r="C78" s="152"/>
      <c r="D78" s="153"/>
      <c r="E78" s="152"/>
      <c r="F78" s="152"/>
    </row>
    <row r="79" spans="1:6" s="154" customFormat="1" x14ac:dyDescent="0.2">
      <c r="A79" s="150"/>
      <c r="B79" s="151"/>
      <c r="C79" s="152">
        <v>1</v>
      </c>
      <c r="D79" s="153" t="s">
        <v>152</v>
      </c>
      <c r="E79" s="239"/>
      <c r="F79" s="152">
        <f>+C79*E79</f>
        <v>0</v>
      </c>
    </row>
    <row r="80" spans="1:6" s="154" customFormat="1" x14ac:dyDescent="0.2">
      <c r="A80" s="158"/>
      <c r="B80" s="159"/>
      <c r="C80" s="160"/>
      <c r="D80" s="161"/>
      <c r="E80" s="160"/>
      <c r="F80" s="160"/>
    </row>
    <row r="81" spans="1:6" s="154" customFormat="1" x14ac:dyDescent="0.2">
      <c r="A81" s="162"/>
      <c r="B81" s="163"/>
      <c r="C81" s="164"/>
      <c r="D81" s="165"/>
      <c r="E81" s="164"/>
      <c r="F81" s="164"/>
    </row>
    <row r="82" spans="1:6" s="154" customFormat="1" x14ac:dyDescent="0.2">
      <c r="A82" s="150">
        <v>27</v>
      </c>
      <c r="B82" s="155" t="s">
        <v>311</v>
      </c>
      <c r="C82" s="152"/>
      <c r="D82" s="153"/>
      <c r="E82" s="152"/>
      <c r="F82" s="152"/>
    </row>
    <row r="83" spans="1:6" s="154" customFormat="1" ht="63.75" x14ac:dyDescent="0.2">
      <c r="A83" s="150"/>
      <c r="B83" s="151" t="s">
        <v>312</v>
      </c>
      <c r="C83" s="152"/>
      <c r="D83" s="153"/>
      <c r="E83" s="152"/>
      <c r="F83" s="152"/>
    </row>
    <row r="84" spans="1:6" s="154" customFormat="1" x14ac:dyDescent="0.2">
      <c r="A84" s="150"/>
      <c r="B84" s="151"/>
      <c r="C84" s="152">
        <f>2.9*2.9-0.5+2.9*4*0.4+3.58*0.67</f>
        <v>14.948600000000001</v>
      </c>
      <c r="D84" s="153" t="s">
        <v>296</v>
      </c>
      <c r="E84" s="239"/>
      <c r="F84" s="152">
        <f>+C84*E84</f>
        <v>0</v>
      </c>
    </row>
    <row r="85" spans="1:6" s="154" customFormat="1" x14ac:dyDescent="0.2">
      <c r="A85" s="158"/>
      <c r="B85" s="159"/>
      <c r="C85" s="160"/>
      <c r="D85" s="161"/>
      <c r="E85" s="160"/>
      <c r="F85" s="160"/>
    </row>
    <row r="86" spans="1:6" s="154" customFormat="1" x14ac:dyDescent="0.2">
      <c r="A86" s="162"/>
      <c r="B86" s="163"/>
      <c r="C86" s="164"/>
      <c r="D86" s="165"/>
      <c r="E86" s="164"/>
      <c r="F86" s="164"/>
    </row>
    <row r="87" spans="1:6" s="154" customFormat="1" x14ac:dyDescent="0.2">
      <c r="A87" s="150">
        <v>28</v>
      </c>
      <c r="B87" s="155" t="s">
        <v>313</v>
      </c>
      <c r="C87" s="152"/>
      <c r="D87" s="153"/>
      <c r="E87" s="152"/>
      <c r="F87" s="152"/>
    </row>
    <row r="88" spans="1:6" s="154" customFormat="1" x14ac:dyDescent="0.2">
      <c r="A88" s="150"/>
      <c r="B88" s="151" t="s">
        <v>314</v>
      </c>
      <c r="C88" s="152"/>
      <c r="D88" s="153"/>
      <c r="E88" s="152"/>
      <c r="F88" s="152"/>
    </row>
    <row r="89" spans="1:6" s="154" customFormat="1" x14ac:dyDescent="0.2">
      <c r="A89" s="150"/>
      <c r="B89" s="151"/>
      <c r="C89" s="152">
        <f>+C84</f>
        <v>14.948600000000001</v>
      </c>
      <c r="D89" s="153" t="s">
        <v>296</v>
      </c>
      <c r="E89" s="239"/>
      <c r="F89" s="152">
        <f>+C89*E89</f>
        <v>0</v>
      </c>
    </row>
    <row r="90" spans="1:6" s="154" customFormat="1" x14ac:dyDescent="0.2">
      <c r="A90" s="158"/>
      <c r="B90" s="159"/>
      <c r="C90" s="160"/>
      <c r="D90" s="161"/>
      <c r="E90" s="160"/>
      <c r="F90" s="160"/>
    </row>
    <row r="91" spans="1:6" s="154" customFormat="1" x14ac:dyDescent="0.2">
      <c r="A91" s="162"/>
      <c r="B91" s="163"/>
      <c r="C91" s="164"/>
      <c r="D91" s="165"/>
      <c r="E91" s="164"/>
      <c r="F91" s="164"/>
    </row>
    <row r="92" spans="1:6" s="154" customFormat="1" x14ac:dyDescent="0.2">
      <c r="A92" s="150">
        <v>32</v>
      </c>
      <c r="B92" s="155" t="s">
        <v>315</v>
      </c>
      <c r="C92" s="152"/>
      <c r="D92" s="153"/>
      <c r="E92" s="152"/>
      <c r="F92" s="152"/>
    </row>
    <row r="93" spans="1:6" s="154" customFormat="1" x14ac:dyDescent="0.2">
      <c r="A93" s="150"/>
      <c r="B93" s="151" t="s">
        <v>316</v>
      </c>
      <c r="C93" s="152"/>
      <c r="D93" s="153"/>
      <c r="E93" s="152"/>
      <c r="F93" s="152"/>
    </row>
    <row r="94" spans="1:6" s="154" customFormat="1" x14ac:dyDescent="0.2">
      <c r="A94" s="150"/>
      <c r="B94" s="151"/>
      <c r="C94" s="152">
        <v>10</v>
      </c>
      <c r="D94" s="153" t="s">
        <v>317</v>
      </c>
      <c r="E94" s="239"/>
      <c r="F94" s="152">
        <f>+C94*E94</f>
        <v>0</v>
      </c>
    </row>
    <row r="95" spans="1:6" s="154" customFormat="1" x14ac:dyDescent="0.2">
      <c r="A95" s="158"/>
      <c r="B95" s="159"/>
      <c r="C95" s="160"/>
      <c r="D95" s="161"/>
      <c r="E95" s="160"/>
      <c r="F95" s="160"/>
    </row>
    <row r="96" spans="1:6" s="154" customFormat="1" x14ac:dyDescent="0.2">
      <c r="A96" s="162"/>
      <c r="B96" s="163"/>
      <c r="C96" s="164"/>
      <c r="D96" s="165"/>
      <c r="E96" s="164"/>
      <c r="F96" s="164"/>
    </row>
    <row r="97" spans="1:8" s="154" customFormat="1" ht="25.5" x14ac:dyDescent="0.2">
      <c r="A97" s="150">
        <v>33</v>
      </c>
      <c r="B97" s="155" t="s">
        <v>318</v>
      </c>
      <c r="C97" s="152"/>
      <c r="D97" s="153"/>
      <c r="E97" s="168"/>
      <c r="F97" s="168"/>
    </row>
    <row r="98" spans="1:8" s="154" customFormat="1" ht="76.5" x14ac:dyDescent="0.2">
      <c r="A98" s="150"/>
      <c r="B98" s="151" t="s">
        <v>319</v>
      </c>
      <c r="C98" s="152"/>
      <c r="D98" s="153"/>
      <c r="E98" s="168"/>
      <c r="F98" s="168"/>
    </row>
    <row r="99" spans="1:8" s="154" customFormat="1" x14ac:dyDescent="0.2">
      <c r="A99" s="150"/>
      <c r="B99" s="151"/>
      <c r="C99" s="152">
        <f>2.9*2.9</f>
        <v>8.41</v>
      </c>
      <c r="D99" s="153" t="s">
        <v>296</v>
      </c>
      <c r="E99" s="239"/>
      <c r="F99" s="152">
        <f>+C99*E99</f>
        <v>0</v>
      </c>
    </row>
    <row r="100" spans="1:8" s="154" customFormat="1" x14ac:dyDescent="0.2">
      <c r="A100" s="158"/>
      <c r="B100" s="159"/>
      <c r="C100" s="160"/>
      <c r="D100" s="161"/>
      <c r="E100" s="160"/>
      <c r="F100" s="160"/>
    </row>
    <row r="101" spans="1:8" s="154" customFormat="1" x14ac:dyDescent="0.2">
      <c r="A101" s="162"/>
      <c r="B101" s="163"/>
      <c r="C101" s="164"/>
      <c r="D101" s="165"/>
      <c r="E101" s="164"/>
      <c r="F101" s="164"/>
    </row>
    <row r="102" spans="1:8" s="154" customFormat="1" x14ac:dyDescent="0.2">
      <c r="A102" s="150">
        <v>34</v>
      </c>
      <c r="B102" s="155" t="s">
        <v>320</v>
      </c>
      <c r="C102" s="152"/>
      <c r="D102" s="153"/>
      <c r="E102" s="152"/>
      <c r="F102" s="152"/>
    </row>
    <row r="103" spans="1:8" s="154" customFormat="1" ht="38.25" x14ac:dyDescent="0.2">
      <c r="A103" s="150"/>
      <c r="B103" s="151" t="s">
        <v>321</v>
      </c>
      <c r="C103" s="152"/>
      <c r="D103" s="153"/>
      <c r="E103" s="152"/>
      <c r="F103" s="152"/>
    </row>
    <row r="104" spans="1:8" s="154" customFormat="1" x14ac:dyDescent="0.2">
      <c r="A104" s="150"/>
      <c r="B104" s="151"/>
      <c r="C104" s="152">
        <f>2.9*6*0.2</f>
        <v>3.48</v>
      </c>
      <c r="D104" s="166" t="s">
        <v>296</v>
      </c>
      <c r="E104" s="239"/>
      <c r="F104" s="152">
        <f>+C104*E104</f>
        <v>0</v>
      </c>
    </row>
    <row r="105" spans="1:8" s="154" customFormat="1" x14ac:dyDescent="0.2">
      <c r="A105" s="158"/>
      <c r="B105" s="159"/>
      <c r="C105" s="160"/>
      <c r="D105" s="161"/>
      <c r="E105" s="160"/>
      <c r="F105" s="160"/>
    </row>
    <row r="106" spans="1:8" s="154" customFormat="1" x14ac:dyDescent="0.2">
      <c r="A106" s="162"/>
      <c r="B106" s="163"/>
      <c r="C106" s="164"/>
      <c r="D106" s="165"/>
      <c r="E106" s="164"/>
      <c r="F106" s="164"/>
    </row>
    <row r="107" spans="1:8" s="154" customFormat="1" x14ac:dyDescent="0.2">
      <c r="A107" s="150">
        <v>35</v>
      </c>
      <c r="B107" s="155" t="s">
        <v>322</v>
      </c>
      <c r="C107" s="152"/>
      <c r="D107" s="153"/>
      <c r="E107" s="152"/>
      <c r="F107" s="152"/>
    </row>
    <row r="108" spans="1:8" s="154" customFormat="1" ht="76.5" x14ac:dyDescent="0.2">
      <c r="A108" s="150"/>
      <c r="B108" s="151" t="s">
        <v>323</v>
      </c>
      <c r="C108" s="152"/>
      <c r="D108" s="153"/>
      <c r="E108" s="152"/>
      <c r="F108" s="152"/>
    </row>
    <row r="109" spans="1:8" s="154" customFormat="1" x14ac:dyDescent="0.2">
      <c r="A109" s="150"/>
      <c r="B109" s="151"/>
      <c r="C109" s="152">
        <f>3.58*0.67+2.63*0.87</f>
        <v>4.6867000000000001</v>
      </c>
      <c r="D109" s="166" t="s">
        <v>296</v>
      </c>
      <c r="E109" s="239"/>
      <c r="F109" s="152">
        <f>+C109*E109</f>
        <v>0</v>
      </c>
    </row>
    <row r="110" spans="1:8" s="154" customFormat="1" x14ac:dyDescent="0.2">
      <c r="A110" s="158"/>
      <c r="B110" s="159"/>
      <c r="C110" s="160"/>
      <c r="D110" s="161"/>
      <c r="E110" s="160"/>
      <c r="F110" s="160"/>
      <c r="H110" s="167"/>
    </row>
    <row r="111" spans="1:8" s="154" customFormat="1" x14ac:dyDescent="0.2">
      <c r="A111" s="162"/>
      <c r="B111" s="163"/>
      <c r="C111" s="164"/>
      <c r="D111" s="165"/>
      <c r="E111" s="164"/>
      <c r="F111" s="164"/>
    </row>
    <row r="112" spans="1:8" s="154" customFormat="1" x14ac:dyDescent="0.2">
      <c r="A112" s="150">
        <v>36</v>
      </c>
      <c r="B112" s="155" t="s">
        <v>324</v>
      </c>
      <c r="C112" s="152"/>
      <c r="D112" s="153"/>
      <c r="E112" s="152"/>
      <c r="F112" s="152"/>
    </row>
    <row r="113" spans="1:6" s="154" customFormat="1" ht="76.5" x14ac:dyDescent="0.2">
      <c r="A113" s="150"/>
      <c r="B113" s="151" t="s">
        <v>325</v>
      </c>
      <c r="C113" s="152"/>
      <c r="D113" s="153"/>
      <c r="E113" s="152"/>
      <c r="F113" s="152"/>
    </row>
    <row r="114" spans="1:6" s="154" customFormat="1" x14ac:dyDescent="0.2">
      <c r="A114" s="150"/>
      <c r="B114" s="151"/>
      <c r="C114" s="152">
        <f>2.9*2.9*0.2-0.5*0.2</f>
        <v>1.5820000000000001</v>
      </c>
      <c r="D114" s="153" t="s">
        <v>285</v>
      </c>
      <c r="E114" s="239"/>
      <c r="F114" s="152">
        <f>+C114*E114</f>
        <v>0</v>
      </c>
    </row>
    <row r="115" spans="1:6" s="154" customFormat="1" x14ac:dyDescent="0.2">
      <c r="A115" s="158"/>
      <c r="B115" s="159"/>
      <c r="C115" s="160"/>
      <c r="D115" s="161"/>
      <c r="E115" s="160"/>
      <c r="F115" s="160"/>
    </row>
    <row r="116" spans="1:6" s="154" customFormat="1" x14ac:dyDescent="0.2">
      <c r="A116" s="162"/>
      <c r="B116" s="163"/>
      <c r="C116" s="164"/>
      <c r="D116" s="165"/>
      <c r="E116" s="164"/>
      <c r="F116" s="164"/>
    </row>
    <row r="117" spans="1:6" s="154" customFormat="1" x14ac:dyDescent="0.2">
      <c r="A117" s="150">
        <v>37</v>
      </c>
      <c r="B117" s="155" t="s">
        <v>326</v>
      </c>
      <c r="C117" s="152"/>
      <c r="D117" s="153"/>
      <c r="E117" s="152"/>
      <c r="F117" s="152"/>
    </row>
    <row r="118" spans="1:6" s="154" customFormat="1" ht="76.5" x14ac:dyDescent="0.2">
      <c r="A118" s="150"/>
      <c r="B118" s="151" t="s">
        <v>327</v>
      </c>
      <c r="C118" s="152"/>
      <c r="D118" s="153"/>
      <c r="E118" s="152"/>
      <c r="F118" s="152"/>
    </row>
    <row r="119" spans="1:6" s="154" customFormat="1" x14ac:dyDescent="0.2">
      <c r="A119" s="150"/>
      <c r="B119" s="151"/>
      <c r="C119" s="152">
        <f>+(1.02-0.554)*0.67</f>
        <v>0.31222</v>
      </c>
      <c r="D119" s="153" t="s">
        <v>285</v>
      </c>
      <c r="E119" s="239"/>
      <c r="F119" s="152">
        <f>+C119*E119</f>
        <v>0</v>
      </c>
    </row>
    <row r="120" spans="1:6" s="154" customFormat="1" x14ac:dyDescent="0.2">
      <c r="A120" s="158"/>
      <c r="B120" s="159"/>
      <c r="C120" s="160"/>
      <c r="D120" s="161"/>
      <c r="E120" s="160"/>
      <c r="F120" s="160"/>
    </row>
    <row r="121" spans="1:6" s="154" customFormat="1" x14ac:dyDescent="0.2">
      <c r="A121" s="162"/>
      <c r="B121" s="163"/>
      <c r="C121" s="164"/>
      <c r="D121" s="165"/>
      <c r="E121" s="164"/>
      <c r="F121" s="164"/>
    </row>
    <row r="122" spans="1:6" s="154" customFormat="1" x14ac:dyDescent="0.2">
      <c r="A122" s="150">
        <v>38</v>
      </c>
      <c r="B122" s="155" t="s">
        <v>328</v>
      </c>
      <c r="C122" s="152"/>
      <c r="D122" s="153"/>
      <c r="E122" s="168"/>
      <c r="F122" s="168"/>
    </row>
    <row r="123" spans="1:6" s="154" customFormat="1" ht="25.5" x14ac:dyDescent="0.2">
      <c r="A123" s="150"/>
      <c r="B123" s="151" t="s">
        <v>329</v>
      </c>
      <c r="C123" s="152"/>
      <c r="D123" s="153"/>
      <c r="E123" s="168"/>
      <c r="F123" s="168"/>
    </row>
    <row r="124" spans="1:6" s="154" customFormat="1" x14ac:dyDescent="0.2">
      <c r="A124" s="150"/>
      <c r="B124" s="151"/>
      <c r="C124" s="152">
        <v>581.27</v>
      </c>
      <c r="D124" s="153" t="s">
        <v>40</v>
      </c>
      <c r="E124" s="239"/>
      <c r="F124" s="152">
        <f>+C124*E124</f>
        <v>0</v>
      </c>
    </row>
    <row r="125" spans="1:6" s="154" customFormat="1" x14ac:dyDescent="0.2">
      <c r="A125" s="158"/>
      <c r="B125" s="159"/>
      <c r="C125" s="160"/>
      <c r="D125" s="161"/>
      <c r="E125" s="160"/>
      <c r="F125" s="160"/>
    </row>
    <row r="126" spans="1:6" s="154" customFormat="1" x14ac:dyDescent="0.2">
      <c r="A126" s="162"/>
      <c r="B126" s="163"/>
      <c r="C126" s="164"/>
      <c r="D126" s="165"/>
      <c r="E126" s="164"/>
      <c r="F126" s="164"/>
    </row>
    <row r="127" spans="1:6" s="154" customFormat="1" x14ac:dyDescent="0.2">
      <c r="A127" s="150">
        <v>39</v>
      </c>
      <c r="B127" s="155" t="s">
        <v>330</v>
      </c>
      <c r="C127" s="152"/>
      <c r="D127" s="153"/>
      <c r="E127" s="152"/>
      <c r="F127" s="152"/>
    </row>
    <row r="128" spans="1:6" s="154" customFormat="1" ht="38.25" x14ac:dyDescent="0.2">
      <c r="A128" s="150"/>
      <c r="B128" s="151" t="s">
        <v>331</v>
      </c>
      <c r="C128" s="152"/>
      <c r="D128" s="153"/>
      <c r="E128" s="152"/>
      <c r="F128" s="152"/>
    </row>
    <row r="129" spans="1:6" s="154" customFormat="1" x14ac:dyDescent="0.2">
      <c r="A129" s="150"/>
      <c r="B129" s="151"/>
      <c r="C129" s="152">
        <v>197.53</v>
      </c>
      <c r="D129" s="153" t="s">
        <v>40</v>
      </c>
      <c r="E129" s="239"/>
      <c r="F129" s="152">
        <f>+C129*E129</f>
        <v>0</v>
      </c>
    </row>
    <row r="130" spans="1:6" s="154" customFormat="1" x14ac:dyDescent="0.2">
      <c r="A130" s="158"/>
      <c r="B130" s="159"/>
      <c r="C130" s="160"/>
      <c r="D130" s="161"/>
      <c r="E130" s="160"/>
      <c r="F130" s="160"/>
    </row>
    <row r="131" spans="1:6" s="154" customFormat="1" x14ac:dyDescent="0.2">
      <c r="A131" s="162"/>
      <c r="B131" s="163"/>
      <c r="C131" s="164"/>
      <c r="D131" s="165"/>
      <c r="E131" s="164"/>
      <c r="F131" s="164"/>
    </row>
    <row r="132" spans="1:6" s="154" customFormat="1" x14ac:dyDescent="0.2">
      <c r="A132" s="150">
        <v>40</v>
      </c>
      <c r="B132" s="155" t="s">
        <v>332</v>
      </c>
      <c r="C132" s="152"/>
      <c r="D132" s="153"/>
      <c r="E132" s="152"/>
      <c r="F132" s="152"/>
    </row>
    <row r="133" spans="1:6" s="154" customFormat="1" ht="25.5" x14ac:dyDescent="0.2">
      <c r="A133" s="169"/>
      <c r="B133" s="170" t="s">
        <v>333</v>
      </c>
      <c r="F133" s="157"/>
    </row>
    <row r="134" spans="1:6" s="154" customFormat="1" x14ac:dyDescent="0.2">
      <c r="A134" s="169"/>
      <c r="B134" s="170"/>
      <c r="C134" s="152">
        <v>388.6</v>
      </c>
      <c r="D134" s="153" t="s">
        <v>40</v>
      </c>
      <c r="E134" s="239"/>
      <c r="F134" s="152">
        <f>+C134*E134</f>
        <v>0</v>
      </c>
    </row>
    <row r="135" spans="1:6" s="154" customFormat="1" x14ac:dyDescent="0.2">
      <c r="A135" s="158"/>
      <c r="B135" s="159"/>
      <c r="C135" s="160"/>
      <c r="D135" s="161"/>
      <c r="E135" s="160"/>
      <c r="F135" s="160"/>
    </row>
    <row r="136" spans="1:6" s="154" customFormat="1" x14ac:dyDescent="0.2">
      <c r="A136" s="162"/>
      <c r="B136" s="163"/>
      <c r="C136" s="164"/>
      <c r="D136" s="165"/>
      <c r="E136" s="164"/>
      <c r="F136" s="164"/>
    </row>
    <row r="137" spans="1:6" s="154" customFormat="1" x14ac:dyDescent="0.2">
      <c r="A137" s="150">
        <v>43</v>
      </c>
      <c r="B137" s="155" t="s">
        <v>334</v>
      </c>
      <c r="C137" s="152"/>
      <c r="D137" s="153"/>
      <c r="E137" s="152"/>
      <c r="F137" s="152"/>
    </row>
    <row r="138" spans="1:6" s="154" customFormat="1" ht="76.5" x14ac:dyDescent="0.2">
      <c r="A138" s="150"/>
      <c r="B138" s="151" t="s">
        <v>335</v>
      </c>
      <c r="C138" s="152"/>
      <c r="D138" s="153"/>
      <c r="E138" s="152"/>
      <c r="F138" s="152"/>
    </row>
    <row r="139" spans="1:6" s="154" customFormat="1" x14ac:dyDescent="0.2">
      <c r="A139" s="150"/>
      <c r="B139" s="151"/>
      <c r="C139" s="152">
        <v>1</v>
      </c>
      <c r="D139" s="153" t="s">
        <v>152</v>
      </c>
      <c r="E139" s="239"/>
      <c r="F139" s="152">
        <f>+C139*E139</f>
        <v>0</v>
      </c>
    </row>
    <row r="140" spans="1:6" s="154" customFormat="1" x14ac:dyDescent="0.2">
      <c r="A140" s="158"/>
      <c r="B140" s="159"/>
      <c r="C140" s="160"/>
      <c r="D140" s="161"/>
      <c r="E140" s="160"/>
      <c r="F140" s="160"/>
    </row>
    <row r="141" spans="1:6" s="154" customFormat="1" x14ac:dyDescent="0.2">
      <c r="A141" s="162"/>
      <c r="B141" s="163"/>
      <c r="C141" s="164"/>
      <c r="D141" s="165"/>
      <c r="E141" s="164"/>
      <c r="F141" s="164"/>
    </row>
    <row r="142" spans="1:6" s="154" customFormat="1" x14ac:dyDescent="0.2">
      <c r="A142" s="150">
        <v>44</v>
      </c>
      <c r="B142" s="155" t="s">
        <v>336</v>
      </c>
      <c r="C142" s="152"/>
      <c r="D142" s="153"/>
      <c r="E142" s="152"/>
      <c r="F142" s="152"/>
    </row>
    <row r="143" spans="1:6" s="154" customFormat="1" ht="102" x14ac:dyDescent="0.2">
      <c r="A143" s="150"/>
      <c r="B143" s="151" t="s">
        <v>337</v>
      </c>
      <c r="C143" s="152"/>
      <c r="D143" s="153"/>
      <c r="E143" s="152"/>
      <c r="F143" s="152"/>
    </row>
    <row r="144" spans="1:6" s="154" customFormat="1" x14ac:dyDescent="0.2">
      <c r="A144" s="150"/>
      <c r="B144" s="151"/>
      <c r="C144" s="152">
        <v>1</v>
      </c>
      <c r="D144" s="153" t="s">
        <v>152</v>
      </c>
      <c r="E144" s="239"/>
      <c r="F144" s="152">
        <f>+C144*E144</f>
        <v>0</v>
      </c>
    </row>
    <row r="145" spans="1:6" s="154" customFormat="1" x14ac:dyDescent="0.2">
      <c r="A145" s="158"/>
      <c r="B145" s="159"/>
      <c r="C145" s="160"/>
      <c r="D145" s="161"/>
      <c r="E145" s="160"/>
      <c r="F145" s="160"/>
    </row>
    <row r="146" spans="1:6" s="154" customFormat="1" x14ac:dyDescent="0.2">
      <c r="A146" s="162"/>
      <c r="B146" s="163"/>
      <c r="C146" s="164"/>
      <c r="D146" s="165"/>
      <c r="E146" s="164"/>
      <c r="F146" s="164"/>
    </row>
    <row r="147" spans="1:6" s="154" customFormat="1" x14ac:dyDescent="0.2">
      <c r="A147" s="150">
        <v>45</v>
      </c>
      <c r="B147" s="155" t="s">
        <v>338</v>
      </c>
      <c r="C147" s="152"/>
      <c r="D147" s="153"/>
      <c r="E147" s="152"/>
      <c r="F147" s="152"/>
    </row>
    <row r="148" spans="1:6" s="154" customFormat="1" ht="51" x14ac:dyDescent="0.2">
      <c r="A148" s="150"/>
      <c r="B148" s="151" t="s">
        <v>339</v>
      </c>
      <c r="C148" s="152"/>
      <c r="D148" s="153"/>
      <c r="E148" s="152"/>
      <c r="F148" s="152"/>
    </row>
    <row r="149" spans="1:6" s="154" customFormat="1" x14ac:dyDescent="0.2">
      <c r="A149" s="150"/>
      <c r="B149" s="151"/>
      <c r="C149" s="152">
        <v>1</v>
      </c>
      <c r="D149" s="153" t="s">
        <v>152</v>
      </c>
      <c r="E149" s="239"/>
      <c r="F149" s="152">
        <f>+C149*E149</f>
        <v>0</v>
      </c>
    </row>
    <row r="150" spans="1:6" s="154" customFormat="1" x14ac:dyDescent="0.2">
      <c r="A150" s="171"/>
      <c r="B150" s="159"/>
      <c r="C150" s="160"/>
      <c r="D150" s="161"/>
      <c r="E150" s="160"/>
      <c r="F150" s="160"/>
    </row>
    <row r="151" spans="1:6" s="154" customFormat="1" x14ac:dyDescent="0.2">
      <c r="A151" s="156"/>
      <c r="B151" s="151"/>
      <c r="C151" s="152"/>
      <c r="D151" s="153"/>
      <c r="E151" s="152"/>
      <c r="F151" s="152"/>
    </row>
    <row r="152" spans="1:6" s="154" customFormat="1" x14ac:dyDescent="0.2">
      <c r="A152" s="150">
        <v>47</v>
      </c>
      <c r="B152" s="155" t="s">
        <v>340</v>
      </c>
      <c r="C152" s="152"/>
      <c r="D152" s="153"/>
      <c r="E152" s="152"/>
      <c r="F152" s="152"/>
    </row>
    <row r="153" spans="1:6" s="154" customFormat="1" ht="51" x14ac:dyDescent="0.2">
      <c r="A153" s="150"/>
      <c r="B153" s="151" t="s">
        <v>341</v>
      </c>
      <c r="C153" s="152"/>
      <c r="D153" s="153"/>
      <c r="E153" s="152"/>
      <c r="F153" s="152"/>
    </row>
    <row r="154" spans="1:6" s="154" customFormat="1" x14ac:dyDescent="0.2">
      <c r="A154" s="150"/>
      <c r="B154" s="151"/>
      <c r="C154" s="152">
        <v>1</v>
      </c>
      <c r="D154" s="153" t="s">
        <v>152</v>
      </c>
      <c r="E154" s="239"/>
      <c r="F154" s="152">
        <f>+C154*E154</f>
        <v>0</v>
      </c>
    </row>
    <row r="155" spans="1:6" s="154" customFormat="1" x14ac:dyDescent="0.2">
      <c r="A155" s="158"/>
      <c r="B155" s="159"/>
      <c r="C155" s="160"/>
      <c r="D155" s="161"/>
      <c r="E155" s="160"/>
      <c r="F155" s="160"/>
    </row>
    <row r="156" spans="1:6" s="154" customFormat="1" x14ac:dyDescent="0.2">
      <c r="A156" s="172"/>
      <c r="B156" s="173" t="s">
        <v>2</v>
      </c>
      <c r="C156" s="174"/>
      <c r="D156" s="175"/>
      <c r="E156" s="176" t="s">
        <v>46</v>
      </c>
      <c r="F156" s="176">
        <f>SUM(F11:F155)</f>
        <v>0</v>
      </c>
    </row>
    <row r="157" spans="1:6" s="26" customFormat="1" x14ac:dyDescent="0.2">
      <c r="A157" s="177"/>
      <c r="B157" s="170"/>
      <c r="C157" s="178"/>
      <c r="D157" s="178"/>
      <c r="E157" s="179"/>
      <c r="F157" s="179"/>
    </row>
    <row r="158" spans="1:6" s="26" customFormat="1" x14ac:dyDescent="0.2">
      <c r="A158" s="180"/>
      <c r="B158" s="181"/>
      <c r="E158" s="182"/>
    </row>
    <row r="159" spans="1:6" s="26" customFormat="1" x14ac:dyDescent="0.2">
      <c r="A159" s="180"/>
      <c r="B159" s="181"/>
      <c r="E159" s="182"/>
    </row>
  </sheetData>
  <sheetProtection algorithmName="SHA-512" hashValue="ZIw+CDJC4MFQW27dV1xF3tcm78OYmYVo8X9JRK3WsgLUuQILh6StxOGzLLjsbbwDIUxsEOU5rREgg8dOdw+/zw==" saltValue="pMwPFekP78g7yBPd45n9tg=="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4" manualBreakCount="4">
    <brk id="65" max="5" man="1"/>
    <brk id="95" max="5" man="1"/>
    <brk id="120" max="5" man="1"/>
    <brk id="150"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K30"/>
  <sheetViews>
    <sheetView topLeftCell="A11" zoomScaleNormal="100" workbookViewId="0">
      <selection activeCell="E15" sqref="E15"/>
    </sheetView>
  </sheetViews>
  <sheetFormatPr defaultRowHeight="12.75" x14ac:dyDescent="0.2"/>
  <cols>
    <col min="1" max="1" width="7.7109375" style="185" customWidth="1"/>
    <col min="2" max="2" width="36.7109375" style="207" customWidth="1"/>
    <col min="3" max="4" width="7.7109375" style="185" customWidth="1"/>
    <col min="5" max="6" width="13.7109375" style="168" customWidth="1"/>
    <col min="7" max="7" width="9.140625" style="185"/>
    <col min="8" max="8" width="10.140625" style="185" customWidth="1"/>
    <col min="9" max="10" width="9.140625" style="185"/>
    <col min="11" max="11" width="9.140625" style="168" bestFit="1" customWidth="1"/>
    <col min="12" max="255" width="9.140625" style="185"/>
    <col min="256" max="256" width="4.5703125" style="185" customWidth="1"/>
    <col min="257" max="257" width="3.5703125" style="185" customWidth="1"/>
    <col min="258" max="258" width="41.5703125" style="185" customWidth="1"/>
    <col min="259" max="259" width="6.5703125" style="185" customWidth="1"/>
    <col min="260" max="260" width="4.28515625" style="185" customWidth="1"/>
    <col min="261" max="261" width="8" style="185" customWidth="1"/>
    <col min="262" max="262" width="8.85546875" style="185" customWidth="1"/>
    <col min="263" max="263" width="9.140625" style="185"/>
    <col min="264" max="264" width="10.140625" style="185" customWidth="1"/>
    <col min="265" max="266" width="9.140625" style="185"/>
    <col min="267" max="267" width="9.140625" style="185" bestFit="1" customWidth="1"/>
    <col min="268" max="511" width="9.140625" style="185"/>
    <col min="512" max="512" width="4.5703125" style="185" customWidth="1"/>
    <col min="513" max="513" width="3.5703125" style="185" customWidth="1"/>
    <col min="514" max="514" width="41.5703125" style="185" customWidth="1"/>
    <col min="515" max="515" width="6.5703125" style="185" customWidth="1"/>
    <col min="516" max="516" width="4.28515625" style="185" customWidth="1"/>
    <col min="517" max="517" width="8" style="185" customWidth="1"/>
    <col min="518" max="518" width="8.85546875" style="185" customWidth="1"/>
    <col min="519" max="519" width="9.140625" style="185"/>
    <col min="520" max="520" width="10.140625" style="185" customWidth="1"/>
    <col min="521" max="522" width="9.140625" style="185"/>
    <col min="523" max="523" width="9.140625" style="185" bestFit="1" customWidth="1"/>
    <col min="524" max="767" width="9.140625" style="185"/>
    <col min="768" max="768" width="4.5703125" style="185" customWidth="1"/>
    <col min="769" max="769" width="3.5703125" style="185" customWidth="1"/>
    <col min="770" max="770" width="41.5703125" style="185" customWidth="1"/>
    <col min="771" max="771" width="6.5703125" style="185" customWidth="1"/>
    <col min="772" max="772" width="4.28515625" style="185" customWidth="1"/>
    <col min="773" max="773" width="8" style="185" customWidth="1"/>
    <col min="774" max="774" width="8.85546875" style="185" customWidth="1"/>
    <col min="775" max="775" width="9.140625" style="185"/>
    <col min="776" max="776" width="10.140625" style="185" customWidth="1"/>
    <col min="777" max="778" width="9.140625" style="185"/>
    <col min="779" max="779" width="9.140625" style="185" bestFit="1" customWidth="1"/>
    <col min="780" max="1023" width="9.140625" style="185"/>
    <col min="1024" max="1024" width="4.5703125" style="185" customWidth="1"/>
    <col min="1025" max="1025" width="3.5703125" style="185" customWidth="1"/>
    <col min="1026" max="1026" width="41.5703125" style="185" customWidth="1"/>
    <col min="1027" max="1027" width="6.5703125" style="185" customWidth="1"/>
    <col min="1028" max="1028" width="4.28515625" style="185" customWidth="1"/>
    <col min="1029" max="1029" width="8" style="185" customWidth="1"/>
    <col min="1030" max="1030" width="8.85546875" style="185" customWidth="1"/>
    <col min="1031" max="1031" width="9.140625" style="185"/>
    <col min="1032" max="1032" width="10.140625" style="185" customWidth="1"/>
    <col min="1033" max="1034" width="9.140625" style="185"/>
    <col min="1035" max="1035" width="9.140625" style="185" bestFit="1" customWidth="1"/>
    <col min="1036" max="1279" width="9.140625" style="185"/>
    <col min="1280" max="1280" width="4.5703125" style="185" customWidth="1"/>
    <col min="1281" max="1281" width="3.5703125" style="185" customWidth="1"/>
    <col min="1282" max="1282" width="41.5703125" style="185" customWidth="1"/>
    <col min="1283" max="1283" width="6.5703125" style="185" customWidth="1"/>
    <col min="1284" max="1284" width="4.28515625" style="185" customWidth="1"/>
    <col min="1285" max="1285" width="8" style="185" customWidth="1"/>
    <col min="1286" max="1286" width="8.85546875" style="185" customWidth="1"/>
    <col min="1287" max="1287" width="9.140625" style="185"/>
    <col min="1288" max="1288" width="10.140625" style="185" customWidth="1"/>
    <col min="1289" max="1290" width="9.140625" style="185"/>
    <col min="1291" max="1291" width="9.140625" style="185" bestFit="1" customWidth="1"/>
    <col min="1292" max="1535" width="9.140625" style="185"/>
    <col min="1536" max="1536" width="4.5703125" style="185" customWidth="1"/>
    <col min="1537" max="1537" width="3.5703125" style="185" customWidth="1"/>
    <col min="1538" max="1538" width="41.5703125" style="185" customWidth="1"/>
    <col min="1539" max="1539" width="6.5703125" style="185" customWidth="1"/>
    <col min="1540" max="1540" width="4.28515625" style="185" customWidth="1"/>
    <col min="1541" max="1541" width="8" style="185" customWidth="1"/>
    <col min="1542" max="1542" width="8.85546875" style="185" customWidth="1"/>
    <col min="1543" max="1543" width="9.140625" style="185"/>
    <col min="1544" max="1544" width="10.140625" style="185" customWidth="1"/>
    <col min="1545" max="1546" width="9.140625" style="185"/>
    <col min="1547" max="1547" width="9.140625" style="185" bestFit="1" customWidth="1"/>
    <col min="1548" max="1791" width="9.140625" style="185"/>
    <col min="1792" max="1792" width="4.5703125" style="185" customWidth="1"/>
    <col min="1793" max="1793" width="3.5703125" style="185" customWidth="1"/>
    <col min="1794" max="1794" width="41.5703125" style="185" customWidth="1"/>
    <col min="1795" max="1795" width="6.5703125" style="185" customWidth="1"/>
    <col min="1796" max="1796" width="4.28515625" style="185" customWidth="1"/>
    <col min="1797" max="1797" width="8" style="185" customWidth="1"/>
    <col min="1798" max="1798" width="8.85546875" style="185" customWidth="1"/>
    <col min="1799" max="1799" width="9.140625" style="185"/>
    <col min="1800" max="1800" width="10.140625" style="185" customWidth="1"/>
    <col min="1801" max="1802" width="9.140625" style="185"/>
    <col min="1803" max="1803" width="9.140625" style="185" bestFit="1" customWidth="1"/>
    <col min="1804" max="2047" width="9.140625" style="185"/>
    <col min="2048" max="2048" width="4.5703125" style="185" customWidth="1"/>
    <col min="2049" max="2049" width="3.5703125" style="185" customWidth="1"/>
    <col min="2050" max="2050" width="41.5703125" style="185" customWidth="1"/>
    <col min="2051" max="2051" width="6.5703125" style="185" customWidth="1"/>
    <col min="2052" max="2052" width="4.28515625" style="185" customWidth="1"/>
    <col min="2053" max="2053" width="8" style="185" customWidth="1"/>
    <col min="2054" max="2054" width="8.85546875" style="185" customWidth="1"/>
    <col min="2055" max="2055" width="9.140625" style="185"/>
    <col min="2056" max="2056" width="10.140625" style="185" customWidth="1"/>
    <col min="2057" max="2058" width="9.140625" style="185"/>
    <col min="2059" max="2059" width="9.140625" style="185" bestFit="1" customWidth="1"/>
    <col min="2060" max="2303" width="9.140625" style="185"/>
    <col min="2304" max="2304" width="4.5703125" style="185" customWidth="1"/>
    <col min="2305" max="2305" width="3.5703125" style="185" customWidth="1"/>
    <col min="2306" max="2306" width="41.5703125" style="185" customWidth="1"/>
    <col min="2307" max="2307" width="6.5703125" style="185" customWidth="1"/>
    <col min="2308" max="2308" width="4.28515625" style="185" customWidth="1"/>
    <col min="2309" max="2309" width="8" style="185" customWidth="1"/>
    <col min="2310" max="2310" width="8.85546875" style="185" customWidth="1"/>
    <col min="2311" max="2311" width="9.140625" style="185"/>
    <col min="2312" max="2312" width="10.140625" style="185" customWidth="1"/>
    <col min="2313" max="2314" width="9.140625" style="185"/>
    <col min="2315" max="2315" width="9.140625" style="185" bestFit="1" customWidth="1"/>
    <col min="2316" max="2559" width="9.140625" style="185"/>
    <col min="2560" max="2560" width="4.5703125" style="185" customWidth="1"/>
    <col min="2561" max="2561" width="3.5703125" style="185" customWidth="1"/>
    <col min="2562" max="2562" width="41.5703125" style="185" customWidth="1"/>
    <col min="2563" max="2563" width="6.5703125" style="185" customWidth="1"/>
    <col min="2564" max="2564" width="4.28515625" style="185" customWidth="1"/>
    <col min="2565" max="2565" width="8" style="185" customWidth="1"/>
    <col min="2566" max="2566" width="8.85546875" style="185" customWidth="1"/>
    <col min="2567" max="2567" width="9.140625" style="185"/>
    <col min="2568" max="2568" width="10.140625" style="185" customWidth="1"/>
    <col min="2569" max="2570" width="9.140625" style="185"/>
    <col min="2571" max="2571" width="9.140625" style="185" bestFit="1" customWidth="1"/>
    <col min="2572" max="2815" width="9.140625" style="185"/>
    <col min="2816" max="2816" width="4.5703125" style="185" customWidth="1"/>
    <col min="2817" max="2817" width="3.5703125" style="185" customWidth="1"/>
    <col min="2818" max="2818" width="41.5703125" style="185" customWidth="1"/>
    <col min="2819" max="2819" width="6.5703125" style="185" customWidth="1"/>
    <col min="2820" max="2820" width="4.28515625" style="185" customWidth="1"/>
    <col min="2821" max="2821" width="8" style="185" customWidth="1"/>
    <col min="2822" max="2822" width="8.85546875" style="185" customWidth="1"/>
    <col min="2823" max="2823" width="9.140625" style="185"/>
    <col min="2824" max="2824" width="10.140625" style="185" customWidth="1"/>
    <col min="2825" max="2826" width="9.140625" style="185"/>
    <col min="2827" max="2827" width="9.140625" style="185" bestFit="1" customWidth="1"/>
    <col min="2828" max="3071" width="9.140625" style="185"/>
    <col min="3072" max="3072" width="4.5703125" style="185" customWidth="1"/>
    <col min="3073" max="3073" width="3.5703125" style="185" customWidth="1"/>
    <col min="3074" max="3074" width="41.5703125" style="185" customWidth="1"/>
    <col min="3075" max="3075" width="6.5703125" style="185" customWidth="1"/>
    <col min="3076" max="3076" width="4.28515625" style="185" customWidth="1"/>
    <col min="3077" max="3077" width="8" style="185" customWidth="1"/>
    <col min="3078" max="3078" width="8.85546875" style="185" customWidth="1"/>
    <col min="3079" max="3079" width="9.140625" style="185"/>
    <col min="3080" max="3080" width="10.140625" style="185" customWidth="1"/>
    <col min="3081" max="3082" width="9.140625" style="185"/>
    <col min="3083" max="3083" width="9.140625" style="185" bestFit="1" customWidth="1"/>
    <col min="3084" max="3327" width="9.140625" style="185"/>
    <col min="3328" max="3328" width="4.5703125" style="185" customWidth="1"/>
    <col min="3329" max="3329" width="3.5703125" style="185" customWidth="1"/>
    <col min="3330" max="3330" width="41.5703125" style="185" customWidth="1"/>
    <col min="3331" max="3331" width="6.5703125" style="185" customWidth="1"/>
    <col min="3332" max="3332" width="4.28515625" style="185" customWidth="1"/>
    <col min="3333" max="3333" width="8" style="185" customWidth="1"/>
    <col min="3334" max="3334" width="8.85546875" style="185" customWidth="1"/>
    <col min="3335" max="3335" width="9.140625" style="185"/>
    <col min="3336" max="3336" width="10.140625" style="185" customWidth="1"/>
    <col min="3337" max="3338" width="9.140625" style="185"/>
    <col min="3339" max="3339" width="9.140625" style="185" bestFit="1" customWidth="1"/>
    <col min="3340" max="3583" width="9.140625" style="185"/>
    <col min="3584" max="3584" width="4.5703125" style="185" customWidth="1"/>
    <col min="3585" max="3585" width="3.5703125" style="185" customWidth="1"/>
    <col min="3586" max="3586" width="41.5703125" style="185" customWidth="1"/>
    <col min="3587" max="3587" width="6.5703125" style="185" customWidth="1"/>
    <col min="3588" max="3588" width="4.28515625" style="185" customWidth="1"/>
    <col min="3589" max="3589" width="8" style="185" customWidth="1"/>
    <col min="3590" max="3590" width="8.85546875" style="185" customWidth="1"/>
    <col min="3591" max="3591" width="9.140625" style="185"/>
    <col min="3592" max="3592" width="10.140625" style="185" customWidth="1"/>
    <col min="3593" max="3594" width="9.140625" style="185"/>
    <col min="3595" max="3595" width="9.140625" style="185" bestFit="1" customWidth="1"/>
    <col min="3596" max="3839" width="9.140625" style="185"/>
    <col min="3840" max="3840" width="4.5703125" style="185" customWidth="1"/>
    <col min="3841" max="3841" width="3.5703125" style="185" customWidth="1"/>
    <col min="3842" max="3842" width="41.5703125" style="185" customWidth="1"/>
    <col min="3843" max="3843" width="6.5703125" style="185" customWidth="1"/>
    <col min="3844" max="3844" width="4.28515625" style="185" customWidth="1"/>
    <col min="3845" max="3845" width="8" style="185" customWidth="1"/>
    <col min="3846" max="3846" width="8.85546875" style="185" customWidth="1"/>
    <col min="3847" max="3847" width="9.140625" style="185"/>
    <col min="3848" max="3848" width="10.140625" style="185" customWidth="1"/>
    <col min="3849" max="3850" width="9.140625" style="185"/>
    <col min="3851" max="3851" width="9.140625" style="185" bestFit="1" customWidth="1"/>
    <col min="3852" max="4095" width="9.140625" style="185"/>
    <col min="4096" max="4096" width="4.5703125" style="185" customWidth="1"/>
    <col min="4097" max="4097" width="3.5703125" style="185" customWidth="1"/>
    <col min="4098" max="4098" width="41.5703125" style="185" customWidth="1"/>
    <col min="4099" max="4099" width="6.5703125" style="185" customWidth="1"/>
    <col min="4100" max="4100" width="4.28515625" style="185" customWidth="1"/>
    <col min="4101" max="4101" width="8" style="185" customWidth="1"/>
    <col min="4102" max="4102" width="8.85546875" style="185" customWidth="1"/>
    <col min="4103" max="4103" width="9.140625" style="185"/>
    <col min="4104" max="4104" width="10.140625" style="185" customWidth="1"/>
    <col min="4105" max="4106" width="9.140625" style="185"/>
    <col min="4107" max="4107" width="9.140625" style="185" bestFit="1" customWidth="1"/>
    <col min="4108" max="4351" width="9.140625" style="185"/>
    <col min="4352" max="4352" width="4.5703125" style="185" customWidth="1"/>
    <col min="4353" max="4353" width="3.5703125" style="185" customWidth="1"/>
    <col min="4354" max="4354" width="41.5703125" style="185" customWidth="1"/>
    <col min="4355" max="4355" width="6.5703125" style="185" customWidth="1"/>
    <col min="4356" max="4356" width="4.28515625" style="185" customWidth="1"/>
    <col min="4357" max="4357" width="8" style="185" customWidth="1"/>
    <col min="4358" max="4358" width="8.85546875" style="185" customWidth="1"/>
    <col min="4359" max="4359" width="9.140625" style="185"/>
    <col min="4360" max="4360" width="10.140625" style="185" customWidth="1"/>
    <col min="4361" max="4362" width="9.140625" style="185"/>
    <col min="4363" max="4363" width="9.140625" style="185" bestFit="1" customWidth="1"/>
    <col min="4364" max="4607" width="9.140625" style="185"/>
    <col min="4608" max="4608" width="4.5703125" style="185" customWidth="1"/>
    <col min="4609" max="4609" width="3.5703125" style="185" customWidth="1"/>
    <col min="4610" max="4610" width="41.5703125" style="185" customWidth="1"/>
    <col min="4611" max="4611" width="6.5703125" style="185" customWidth="1"/>
    <col min="4612" max="4612" width="4.28515625" style="185" customWidth="1"/>
    <col min="4613" max="4613" width="8" style="185" customWidth="1"/>
    <col min="4614" max="4614" width="8.85546875" style="185" customWidth="1"/>
    <col min="4615" max="4615" width="9.140625" style="185"/>
    <col min="4616" max="4616" width="10.140625" style="185" customWidth="1"/>
    <col min="4617" max="4618" width="9.140625" style="185"/>
    <col min="4619" max="4619" width="9.140625" style="185" bestFit="1" customWidth="1"/>
    <col min="4620" max="4863" width="9.140625" style="185"/>
    <col min="4864" max="4864" width="4.5703125" style="185" customWidth="1"/>
    <col min="4865" max="4865" width="3.5703125" style="185" customWidth="1"/>
    <col min="4866" max="4866" width="41.5703125" style="185" customWidth="1"/>
    <col min="4867" max="4867" width="6.5703125" style="185" customWidth="1"/>
    <col min="4868" max="4868" width="4.28515625" style="185" customWidth="1"/>
    <col min="4869" max="4869" width="8" style="185" customWidth="1"/>
    <col min="4870" max="4870" width="8.85546875" style="185" customWidth="1"/>
    <col min="4871" max="4871" width="9.140625" style="185"/>
    <col min="4872" max="4872" width="10.140625" style="185" customWidth="1"/>
    <col min="4873" max="4874" width="9.140625" style="185"/>
    <col min="4875" max="4875" width="9.140625" style="185" bestFit="1" customWidth="1"/>
    <col min="4876" max="5119" width="9.140625" style="185"/>
    <col min="5120" max="5120" width="4.5703125" style="185" customWidth="1"/>
    <col min="5121" max="5121" width="3.5703125" style="185" customWidth="1"/>
    <col min="5122" max="5122" width="41.5703125" style="185" customWidth="1"/>
    <col min="5123" max="5123" width="6.5703125" style="185" customWidth="1"/>
    <col min="5124" max="5124" width="4.28515625" style="185" customWidth="1"/>
    <col min="5125" max="5125" width="8" style="185" customWidth="1"/>
    <col min="5126" max="5126" width="8.85546875" style="185" customWidth="1"/>
    <col min="5127" max="5127" width="9.140625" style="185"/>
    <col min="5128" max="5128" width="10.140625" style="185" customWidth="1"/>
    <col min="5129" max="5130" width="9.140625" style="185"/>
    <col min="5131" max="5131" width="9.140625" style="185" bestFit="1" customWidth="1"/>
    <col min="5132" max="5375" width="9.140625" style="185"/>
    <col min="5376" max="5376" width="4.5703125" style="185" customWidth="1"/>
    <col min="5377" max="5377" width="3.5703125" style="185" customWidth="1"/>
    <col min="5378" max="5378" width="41.5703125" style="185" customWidth="1"/>
    <col min="5379" max="5379" width="6.5703125" style="185" customWidth="1"/>
    <col min="5380" max="5380" width="4.28515625" style="185" customWidth="1"/>
    <col min="5381" max="5381" width="8" style="185" customWidth="1"/>
    <col min="5382" max="5382" width="8.85546875" style="185" customWidth="1"/>
    <col min="5383" max="5383" width="9.140625" style="185"/>
    <col min="5384" max="5384" width="10.140625" style="185" customWidth="1"/>
    <col min="5385" max="5386" width="9.140625" style="185"/>
    <col min="5387" max="5387" width="9.140625" style="185" bestFit="1" customWidth="1"/>
    <col min="5388" max="5631" width="9.140625" style="185"/>
    <col min="5632" max="5632" width="4.5703125" style="185" customWidth="1"/>
    <col min="5633" max="5633" width="3.5703125" style="185" customWidth="1"/>
    <col min="5634" max="5634" width="41.5703125" style="185" customWidth="1"/>
    <col min="5635" max="5635" width="6.5703125" style="185" customWidth="1"/>
    <col min="5636" max="5636" width="4.28515625" style="185" customWidth="1"/>
    <col min="5637" max="5637" width="8" style="185" customWidth="1"/>
    <col min="5638" max="5638" width="8.85546875" style="185" customWidth="1"/>
    <col min="5639" max="5639" width="9.140625" style="185"/>
    <col min="5640" max="5640" width="10.140625" style="185" customWidth="1"/>
    <col min="5641" max="5642" width="9.140625" style="185"/>
    <col min="5643" max="5643" width="9.140625" style="185" bestFit="1" customWidth="1"/>
    <col min="5644" max="5887" width="9.140625" style="185"/>
    <col min="5888" max="5888" width="4.5703125" style="185" customWidth="1"/>
    <col min="5889" max="5889" width="3.5703125" style="185" customWidth="1"/>
    <col min="5890" max="5890" width="41.5703125" style="185" customWidth="1"/>
    <col min="5891" max="5891" width="6.5703125" style="185" customWidth="1"/>
    <col min="5892" max="5892" width="4.28515625" style="185" customWidth="1"/>
    <col min="5893" max="5893" width="8" style="185" customWidth="1"/>
    <col min="5894" max="5894" width="8.85546875" style="185" customWidth="1"/>
    <col min="5895" max="5895" width="9.140625" style="185"/>
    <col min="5896" max="5896" width="10.140625" style="185" customWidth="1"/>
    <col min="5897" max="5898" width="9.140625" style="185"/>
    <col min="5899" max="5899" width="9.140625" style="185" bestFit="1" customWidth="1"/>
    <col min="5900" max="6143" width="9.140625" style="185"/>
    <col min="6144" max="6144" width="4.5703125" style="185" customWidth="1"/>
    <col min="6145" max="6145" width="3.5703125" style="185" customWidth="1"/>
    <col min="6146" max="6146" width="41.5703125" style="185" customWidth="1"/>
    <col min="6147" max="6147" width="6.5703125" style="185" customWidth="1"/>
    <col min="6148" max="6148" width="4.28515625" style="185" customWidth="1"/>
    <col min="6149" max="6149" width="8" style="185" customWidth="1"/>
    <col min="6150" max="6150" width="8.85546875" style="185" customWidth="1"/>
    <col min="6151" max="6151" width="9.140625" style="185"/>
    <col min="6152" max="6152" width="10.140625" style="185" customWidth="1"/>
    <col min="6153" max="6154" width="9.140625" style="185"/>
    <col min="6155" max="6155" width="9.140625" style="185" bestFit="1" customWidth="1"/>
    <col min="6156" max="6399" width="9.140625" style="185"/>
    <col min="6400" max="6400" width="4.5703125" style="185" customWidth="1"/>
    <col min="6401" max="6401" width="3.5703125" style="185" customWidth="1"/>
    <col min="6402" max="6402" width="41.5703125" style="185" customWidth="1"/>
    <col min="6403" max="6403" width="6.5703125" style="185" customWidth="1"/>
    <col min="6404" max="6404" width="4.28515625" style="185" customWidth="1"/>
    <col min="6405" max="6405" width="8" style="185" customWidth="1"/>
    <col min="6406" max="6406" width="8.85546875" style="185" customWidth="1"/>
    <col min="6407" max="6407" width="9.140625" style="185"/>
    <col min="6408" max="6408" width="10.140625" style="185" customWidth="1"/>
    <col min="6409" max="6410" width="9.140625" style="185"/>
    <col min="6411" max="6411" width="9.140625" style="185" bestFit="1" customWidth="1"/>
    <col min="6412" max="6655" width="9.140625" style="185"/>
    <col min="6656" max="6656" width="4.5703125" style="185" customWidth="1"/>
    <col min="6657" max="6657" width="3.5703125" style="185" customWidth="1"/>
    <col min="6658" max="6658" width="41.5703125" style="185" customWidth="1"/>
    <col min="6659" max="6659" width="6.5703125" style="185" customWidth="1"/>
    <col min="6660" max="6660" width="4.28515625" style="185" customWidth="1"/>
    <col min="6661" max="6661" width="8" style="185" customWidth="1"/>
    <col min="6662" max="6662" width="8.85546875" style="185" customWidth="1"/>
    <col min="6663" max="6663" width="9.140625" style="185"/>
    <col min="6664" max="6664" width="10.140625" style="185" customWidth="1"/>
    <col min="6665" max="6666" width="9.140625" style="185"/>
    <col min="6667" max="6667" width="9.140625" style="185" bestFit="1" customWidth="1"/>
    <col min="6668" max="6911" width="9.140625" style="185"/>
    <col min="6912" max="6912" width="4.5703125" style="185" customWidth="1"/>
    <col min="6913" max="6913" width="3.5703125" style="185" customWidth="1"/>
    <col min="6914" max="6914" width="41.5703125" style="185" customWidth="1"/>
    <col min="6915" max="6915" width="6.5703125" style="185" customWidth="1"/>
    <col min="6916" max="6916" width="4.28515625" style="185" customWidth="1"/>
    <col min="6917" max="6917" width="8" style="185" customWidth="1"/>
    <col min="6918" max="6918" width="8.85546875" style="185" customWidth="1"/>
    <col min="6919" max="6919" width="9.140625" style="185"/>
    <col min="6920" max="6920" width="10.140625" style="185" customWidth="1"/>
    <col min="6921" max="6922" width="9.140625" style="185"/>
    <col min="6923" max="6923" width="9.140625" style="185" bestFit="1" customWidth="1"/>
    <col min="6924" max="7167" width="9.140625" style="185"/>
    <col min="7168" max="7168" width="4.5703125" style="185" customWidth="1"/>
    <col min="7169" max="7169" width="3.5703125" style="185" customWidth="1"/>
    <col min="7170" max="7170" width="41.5703125" style="185" customWidth="1"/>
    <col min="7171" max="7171" width="6.5703125" style="185" customWidth="1"/>
    <col min="7172" max="7172" width="4.28515625" style="185" customWidth="1"/>
    <col min="7173" max="7173" width="8" style="185" customWidth="1"/>
    <col min="7174" max="7174" width="8.85546875" style="185" customWidth="1"/>
    <col min="7175" max="7175" width="9.140625" style="185"/>
    <col min="7176" max="7176" width="10.140625" style="185" customWidth="1"/>
    <col min="7177" max="7178" width="9.140625" style="185"/>
    <col min="7179" max="7179" width="9.140625" style="185" bestFit="1" customWidth="1"/>
    <col min="7180" max="7423" width="9.140625" style="185"/>
    <col min="7424" max="7424" width="4.5703125" style="185" customWidth="1"/>
    <col min="7425" max="7425" width="3.5703125" style="185" customWidth="1"/>
    <col min="7426" max="7426" width="41.5703125" style="185" customWidth="1"/>
    <col min="7427" max="7427" width="6.5703125" style="185" customWidth="1"/>
    <col min="7428" max="7428" width="4.28515625" style="185" customWidth="1"/>
    <col min="7429" max="7429" width="8" style="185" customWidth="1"/>
    <col min="7430" max="7430" width="8.85546875" style="185" customWidth="1"/>
    <col min="7431" max="7431" width="9.140625" style="185"/>
    <col min="7432" max="7432" width="10.140625" style="185" customWidth="1"/>
    <col min="7433" max="7434" width="9.140625" style="185"/>
    <col min="7435" max="7435" width="9.140625" style="185" bestFit="1" customWidth="1"/>
    <col min="7436" max="7679" width="9.140625" style="185"/>
    <col min="7680" max="7680" width="4.5703125" style="185" customWidth="1"/>
    <col min="7681" max="7681" width="3.5703125" style="185" customWidth="1"/>
    <col min="7682" max="7682" width="41.5703125" style="185" customWidth="1"/>
    <col min="7683" max="7683" width="6.5703125" style="185" customWidth="1"/>
    <col min="7684" max="7684" width="4.28515625" style="185" customWidth="1"/>
    <col min="7685" max="7685" width="8" style="185" customWidth="1"/>
    <col min="7686" max="7686" width="8.85546875" style="185" customWidth="1"/>
    <col min="7687" max="7687" width="9.140625" style="185"/>
    <col min="7688" max="7688" width="10.140625" style="185" customWidth="1"/>
    <col min="7689" max="7690" width="9.140625" style="185"/>
    <col min="7691" max="7691" width="9.140625" style="185" bestFit="1" customWidth="1"/>
    <col min="7692" max="7935" width="9.140625" style="185"/>
    <col min="7936" max="7936" width="4.5703125" style="185" customWidth="1"/>
    <col min="7937" max="7937" width="3.5703125" style="185" customWidth="1"/>
    <col min="7938" max="7938" width="41.5703125" style="185" customWidth="1"/>
    <col min="7939" max="7939" width="6.5703125" style="185" customWidth="1"/>
    <col min="7940" max="7940" width="4.28515625" style="185" customWidth="1"/>
    <col min="7941" max="7941" width="8" style="185" customWidth="1"/>
    <col min="7942" max="7942" width="8.85546875" style="185" customWidth="1"/>
    <col min="7943" max="7943" width="9.140625" style="185"/>
    <col min="7944" max="7944" width="10.140625" style="185" customWidth="1"/>
    <col min="7945" max="7946" width="9.140625" style="185"/>
    <col min="7947" max="7947" width="9.140625" style="185" bestFit="1" customWidth="1"/>
    <col min="7948" max="8191" width="9.140625" style="185"/>
    <col min="8192" max="8192" width="4.5703125" style="185" customWidth="1"/>
    <col min="8193" max="8193" width="3.5703125" style="185" customWidth="1"/>
    <col min="8194" max="8194" width="41.5703125" style="185" customWidth="1"/>
    <col min="8195" max="8195" width="6.5703125" style="185" customWidth="1"/>
    <col min="8196" max="8196" width="4.28515625" style="185" customWidth="1"/>
    <col min="8197" max="8197" width="8" style="185" customWidth="1"/>
    <col min="8198" max="8198" width="8.85546875" style="185" customWidth="1"/>
    <col min="8199" max="8199" width="9.140625" style="185"/>
    <col min="8200" max="8200" width="10.140625" style="185" customWidth="1"/>
    <col min="8201" max="8202" width="9.140625" style="185"/>
    <col min="8203" max="8203" width="9.140625" style="185" bestFit="1" customWidth="1"/>
    <col min="8204" max="8447" width="9.140625" style="185"/>
    <col min="8448" max="8448" width="4.5703125" style="185" customWidth="1"/>
    <col min="8449" max="8449" width="3.5703125" style="185" customWidth="1"/>
    <col min="8450" max="8450" width="41.5703125" style="185" customWidth="1"/>
    <col min="8451" max="8451" width="6.5703125" style="185" customWidth="1"/>
    <col min="8452" max="8452" width="4.28515625" style="185" customWidth="1"/>
    <col min="8453" max="8453" width="8" style="185" customWidth="1"/>
    <col min="8454" max="8454" width="8.85546875" style="185" customWidth="1"/>
    <col min="8455" max="8455" width="9.140625" style="185"/>
    <col min="8456" max="8456" width="10.140625" style="185" customWidth="1"/>
    <col min="8457" max="8458" width="9.140625" style="185"/>
    <col min="8459" max="8459" width="9.140625" style="185" bestFit="1" customWidth="1"/>
    <col min="8460" max="8703" width="9.140625" style="185"/>
    <col min="8704" max="8704" width="4.5703125" style="185" customWidth="1"/>
    <col min="8705" max="8705" width="3.5703125" style="185" customWidth="1"/>
    <col min="8706" max="8706" width="41.5703125" style="185" customWidth="1"/>
    <col min="8707" max="8707" width="6.5703125" style="185" customWidth="1"/>
    <col min="8708" max="8708" width="4.28515625" style="185" customWidth="1"/>
    <col min="8709" max="8709" width="8" style="185" customWidth="1"/>
    <col min="8710" max="8710" width="8.85546875" style="185" customWidth="1"/>
    <col min="8711" max="8711" width="9.140625" style="185"/>
    <col min="8712" max="8712" width="10.140625" style="185" customWidth="1"/>
    <col min="8713" max="8714" width="9.140625" style="185"/>
    <col min="8715" max="8715" width="9.140625" style="185" bestFit="1" customWidth="1"/>
    <col min="8716" max="8959" width="9.140625" style="185"/>
    <col min="8960" max="8960" width="4.5703125" style="185" customWidth="1"/>
    <col min="8961" max="8961" width="3.5703125" style="185" customWidth="1"/>
    <col min="8962" max="8962" width="41.5703125" style="185" customWidth="1"/>
    <col min="8963" max="8963" width="6.5703125" style="185" customWidth="1"/>
    <col min="8964" max="8964" width="4.28515625" style="185" customWidth="1"/>
    <col min="8965" max="8965" width="8" style="185" customWidth="1"/>
    <col min="8966" max="8966" width="8.85546875" style="185" customWidth="1"/>
    <col min="8967" max="8967" width="9.140625" style="185"/>
    <col min="8968" max="8968" width="10.140625" style="185" customWidth="1"/>
    <col min="8969" max="8970" width="9.140625" style="185"/>
    <col min="8971" max="8971" width="9.140625" style="185" bestFit="1" customWidth="1"/>
    <col min="8972" max="9215" width="9.140625" style="185"/>
    <col min="9216" max="9216" width="4.5703125" style="185" customWidth="1"/>
    <col min="9217" max="9217" width="3.5703125" style="185" customWidth="1"/>
    <col min="9218" max="9218" width="41.5703125" style="185" customWidth="1"/>
    <col min="9219" max="9219" width="6.5703125" style="185" customWidth="1"/>
    <col min="9220" max="9220" width="4.28515625" style="185" customWidth="1"/>
    <col min="9221" max="9221" width="8" style="185" customWidth="1"/>
    <col min="9222" max="9222" width="8.85546875" style="185" customWidth="1"/>
    <col min="9223" max="9223" width="9.140625" style="185"/>
    <col min="9224" max="9224" width="10.140625" style="185" customWidth="1"/>
    <col min="9225" max="9226" width="9.140625" style="185"/>
    <col min="9227" max="9227" width="9.140625" style="185" bestFit="1" customWidth="1"/>
    <col min="9228" max="9471" width="9.140625" style="185"/>
    <col min="9472" max="9472" width="4.5703125" style="185" customWidth="1"/>
    <col min="9473" max="9473" width="3.5703125" style="185" customWidth="1"/>
    <col min="9474" max="9474" width="41.5703125" style="185" customWidth="1"/>
    <col min="9475" max="9475" width="6.5703125" style="185" customWidth="1"/>
    <col min="9476" max="9476" width="4.28515625" style="185" customWidth="1"/>
    <col min="9477" max="9477" width="8" style="185" customWidth="1"/>
    <col min="9478" max="9478" width="8.85546875" style="185" customWidth="1"/>
    <col min="9479" max="9479" width="9.140625" style="185"/>
    <col min="9480" max="9480" width="10.140625" style="185" customWidth="1"/>
    <col min="9481" max="9482" width="9.140625" style="185"/>
    <col min="9483" max="9483" width="9.140625" style="185" bestFit="1" customWidth="1"/>
    <col min="9484" max="9727" width="9.140625" style="185"/>
    <col min="9728" max="9728" width="4.5703125" style="185" customWidth="1"/>
    <col min="9729" max="9729" width="3.5703125" style="185" customWidth="1"/>
    <col min="9730" max="9730" width="41.5703125" style="185" customWidth="1"/>
    <col min="9731" max="9731" width="6.5703125" style="185" customWidth="1"/>
    <col min="9732" max="9732" width="4.28515625" style="185" customWidth="1"/>
    <col min="9733" max="9733" width="8" style="185" customWidth="1"/>
    <col min="9734" max="9734" width="8.85546875" style="185" customWidth="1"/>
    <col min="9735" max="9735" width="9.140625" style="185"/>
    <col min="9736" max="9736" width="10.140625" style="185" customWidth="1"/>
    <col min="9737" max="9738" width="9.140625" style="185"/>
    <col min="9739" max="9739" width="9.140625" style="185" bestFit="1" customWidth="1"/>
    <col min="9740" max="9983" width="9.140625" style="185"/>
    <col min="9984" max="9984" width="4.5703125" style="185" customWidth="1"/>
    <col min="9985" max="9985" width="3.5703125" style="185" customWidth="1"/>
    <col min="9986" max="9986" width="41.5703125" style="185" customWidth="1"/>
    <col min="9987" max="9987" width="6.5703125" style="185" customWidth="1"/>
    <col min="9988" max="9988" width="4.28515625" style="185" customWidth="1"/>
    <col min="9989" max="9989" width="8" style="185" customWidth="1"/>
    <col min="9990" max="9990" width="8.85546875" style="185" customWidth="1"/>
    <col min="9991" max="9991" width="9.140625" style="185"/>
    <col min="9992" max="9992" width="10.140625" style="185" customWidth="1"/>
    <col min="9993" max="9994" width="9.140625" style="185"/>
    <col min="9995" max="9995" width="9.140625" style="185" bestFit="1" customWidth="1"/>
    <col min="9996" max="10239" width="9.140625" style="185"/>
    <col min="10240" max="10240" width="4.5703125" style="185" customWidth="1"/>
    <col min="10241" max="10241" width="3.5703125" style="185" customWidth="1"/>
    <col min="10242" max="10242" width="41.5703125" style="185" customWidth="1"/>
    <col min="10243" max="10243" width="6.5703125" style="185" customWidth="1"/>
    <col min="10244" max="10244" width="4.28515625" style="185" customWidth="1"/>
    <col min="10245" max="10245" width="8" style="185" customWidth="1"/>
    <col min="10246" max="10246" width="8.85546875" style="185" customWidth="1"/>
    <col min="10247" max="10247" width="9.140625" style="185"/>
    <col min="10248" max="10248" width="10.140625" style="185" customWidth="1"/>
    <col min="10249" max="10250" width="9.140625" style="185"/>
    <col min="10251" max="10251" width="9.140625" style="185" bestFit="1" customWidth="1"/>
    <col min="10252" max="10495" width="9.140625" style="185"/>
    <col min="10496" max="10496" width="4.5703125" style="185" customWidth="1"/>
    <col min="10497" max="10497" width="3.5703125" style="185" customWidth="1"/>
    <col min="10498" max="10498" width="41.5703125" style="185" customWidth="1"/>
    <col min="10499" max="10499" width="6.5703125" style="185" customWidth="1"/>
    <col min="10500" max="10500" width="4.28515625" style="185" customWidth="1"/>
    <col min="10501" max="10501" width="8" style="185" customWidth="1"/>
    <col min="10502" max="10502" width="8.85546875" style="185" customWidth="1"/>
    <col min="10503" max="10503" width="9.140625" style="185"/>
    <col min="10504" max="10504" width="10.140625" style="185" customWidth="1"/>
    <col min="10505" max="10506" width="9.140625" style="185"/>
    <col min="10507" max="10507" width="9.140625" style="185" bestFit="1" customWidth="1"/>
    <col min="10508" max="10751" width="9.140625" style="185"/>
    <col min="10752" max="10752" width="4.5703125" style="185" customWidth="1"/>
    <col min="10753" max="10753" width="3.5703125" style="185" customWidth="1"/>
    <col min="10754" max="10754" width="41.5703125" style="185" customWidth="1"/>
    <col min="10755" max="10755" width="6.5703125" style="185" customWidth="1"/>
    <col min="10756" max="10756" width="4.28515625" style="185" customWidth="1"/>
    <col min="10757" max="10757" width="8" style="185" customWidth="1"/>
    <col min="10758" max="10758" width="8.85546875" style="185" customWidth="1"/>
    <col min="10759" max="10759" width="9.140625" style="185"/>
    <col min="10760" max="10760" width="10.140625" style="185" customWidth="1"/>
    <col min="10761" max="10762" width="9.140625" style="185"/>
    <col min="10763" max="10763" width="9.140625" style="185" bestFit="1" customWidth="1"/>
    <col min="10764" max="11007" width="9.140625" style="185"/>
    <col min="11008" max="11008" width="4.5703125" style="185" customWidth="1"/>
    <col min="11009" max="11009" width="3.5703125" style="185" customWidth="1"/>
    <col min="11010" max="11010" width="41.5703125" style="185" customWidth="1"/>
    <col min="11011" max="11011" width="6.5703125" style="185" customWidth="1"/>
    <col min="11012" max="11012" width="4.28515625" style="185" customWidth="1"/>
    <col min="11013" max="11013" width="8" style="185" customWidth="1"/>
    <col min="11014" max="11014" width="8.85546875" style="185" customWidth="1"/>
    <col min="11015" max="11015" width="9.140625" style="185"/>
    <col min="11016" max="11016" width="10.140625" style="185" customWidth="1"/>
    <col min="11017" max="11018" width="9.140625" style="185"/>
    <col min="11019" max="11019" width="9.140625" style="185" bestFit="1" customWidth="1"/>
    <col min="11020" max="11263" width="9.140625" style="185"/>
    <col min="11264" max="11264" width="4.5703125" style="185" customWidth="1"/>
    <col min="11265" max="11265" width="3.5703125" style="185" customWidth="1"/>
    <col min="11266" max="11266" width="41.5703125" style="185" customWidth="1"/>
    <col min="11267" max="11267" width="6.5703125" style="185" customWidth="1"/>
    <col min="11268" max="11268" width="4.28515625" style="185" customWidth="1"/>
    <col min="11269" max="11269" width="8" style="185" customWidth="1"/>
    <col min="11270" max="11270" width="8.85546875" style="185" customWidth="1"/>
    <col min="11271" max="11271" width="9.140625" style="185"/>
    <col min="11272" max="11272" width="10.140625" style="185" customWidth="1"/>
    <col min="11273" max="11274" width="9.140625" style="185"/>
    <col min="11275" max="11275" width="9.140625" style="185" bestFit="1" customWidth="1"/>
    <col min="11276" max="11519" width="9.140625" style="185"/>
    <col min="11520" max="11520" width="4.5703125" style="185" customWidth="1"/>
    <col min="11521" max="11521" width="3.5703125" style="185" customWidth="1"/>
    <col min="11522" max="11522" width="41.5703125" style="185" customWidth="1"/>
    <col min="11523" max="11523" width="6.5703125" style="185" customWidth="1"/>
    <col min="11524" max="11524" width="4.28515625" style="185" customWidth="1"/>
    <col min="11525" max="11525" width="8" style="185" customWidth="1"/>
    <col min="11526" max="11526" width="8.85546875" style="185" customWidth="1"/>
    <col min="11527" max="11527" width="9.140625" style="185"/>
    <col min="11528" max="11528" width="10.140625" style="185" customWidth="1"/>
    <col min="11529" max="11530" width="9.140625" style="185"/>
    <col min="11531" max="11531" width="9.140625" style="185" bestFit="1" customWidth="1"/>
    <col min="11532" max="11775" width="9.140625" style="185"/>
    <col min="11776" max="11776" width="4.5703125" style="185" customWidth="1"/>
    <col min="11777" max="11777" width="3.5703125" style="185" customWidth="1"/>
    <col min="11778" max="11778" width="41.5703125" style="185" customWidth="1"/>
    <col min="11779" max="11779" width="6.5703125" style="185" customWidth="1"/>
    <col min="11780" max="11780" width="4.28515625" style="185" customWidth="1"/>
    <col min="11781" max="11781" width="8" style="185" customWidth="1"/>
    <col min="11782" max="11782" width="8.85546875" style="185" customWidth="1"/>
    <col min="11783" max="11783" width="9.140625" style="185"/>
    <col min="11784" max="11784" width="10.140625" style="185" customWidth="1"/>
    <col min="11785" max="11786" width="9.140625" style="185"/>
    <col min="11787" max="11787" width="9.140625" style="185" bestFit="1" customWidth="1"/>
    <col min="11788" max="12031" width="9.140625" style="185"/>
    <col min="12032" max="12032" width="4.5703125" style="185" customWidth="1"/>
    <col min="12033" max="12033" width="3.5703125" style="185" customWidth="1"/>
    <col min="12034" max="12034" width="41.5703125" style="185" customWidth="1"/>
    <col min="12035" max="12035" width="6.5703125" style="185" customWidth="1"/>
    <col min="12036" max="12036" width="4.28515625" style="185" customWidth="1"/>
    <col min="12037" max="12037" width="8" style="185" customWidth="1"/>
    <col min="12038" max="12038" width="8.85546875" style="185" customWidth="1"/>
    <col min="12039" max="12039" width="9.140625" style="185"/>
    <col min="12040" max="12040" width="10.140625" style="185" customWidth="1"/>
    <col min="12041" max="12042" width="9.140625" style="185"/>
    <col min="12043" max="12043" width="9.140625" style="185" bestFit="1" customWidth="1"/>
    <col min="12044" max="12287" width="9.140625" style="185"/>
    <col min="12288" max="12288" width="4.5703125" style="185" customWidth="1"/>
    <col min="12289" max="12289" width="3.5703125" style="185" customWidth="1"/>
    <col min="12290" max="12290" width="41.5703125" style="185" customWidth="1"/>
    <col min="12291" max="12291" width="6.5703125" style="185" customWidth="1"/>
    <col min="12292" max="12292" width="4.28515625" style="185" customWidth="1"/>
    <col min="12293" max="12293" width="8" style="185" customWidth="1"/>
    <col min="12294" max="12294" width="8.85546875" style="185" customWidth="1"/>
    <col min="12295" max="12295" width="9.140625" style="185"/>
    <col min="12296" max="12296" width="10.140625" style="185" customWidth="1"/>
    <col min="12297" max="12298" width="9.140625" style="185"/>
    <col min="12299" max="12299" width="9.140625" style="185" bestFit="1" customWidth="1"/>
    <col min="12300" max="12543" width="9.140625" style="185"/>
    <col min="12544" max="12544" width="4.5703125" style="185" customWidth="1"/>
    <col min="12545" max="12545" width="3.5703125" style="185" customWidth="1"/>
    <col min="12546" max="12546" width="41.5703125" style="185" customWidth="1"/>
    <col min="12547" max="12547" width="6.5703125" style="185" customWidth="1"/>
    <col min="12548" max="12548" width="4.28515625" style="185" customWidth="1"/>
    <col min="12549" max="12549" width="8" style="185" customWidth="1"/>
    <col min="12550" max="12550" width="8.85546875" style="185" customWidth="1"/>
    <col min="12551" max="12551" width="9.140625" style="185"/>
    <col min="12552" max="12552" width="10.140625" style="185" customWidth="1"/>
    <col min="12553" max="12554" width="9.140625" style="185"/>
    <col min="12555" max="12555" width="9.140625" style="185" bestFit="1" customWidth="1"/>
    <col min="12556" max="12799" width="9.140625" style="185"/>
    <col min="12800" max="12800" width="4.5703125" style="185" customWidth="1"/>
    <col min="12801" max="12801" width="3.5703125" style="185" customWidth="1"/>
    <col min="12802" max="12802" width="41.5703125" style="185" customWidth="1"/>
    <col min="12803" max="12803" width="6.5703125" style="185" customWidth="1"/>
    <col min="12804" max="12804" width="4.28515625" style="185" customWidth="1"/>
    <col min="12805" max="12805" width="8" style="185" customWidth="1"/>
    <col min="12806" max="12806" width="8.85546875" style="185" customWidth="1"/>
    <col min="12807" max="12807" width="9.140625" style="185"/>
    <col min="12808" max="12808" width="10.140625" style="185" customWidth="1"/>
    <col min="12809" max="12810" width="9.140625" style="185"/>
    <col min="12811" max="12811" width="9.140625" style="185" bestFit="1" customWidth="1"/>
    <col min="12812" max="13055" width="9.140625" style="185"/>
    <col min="13056" max="13056" width="4.5703125" style="185" customWidth="1"/>
    <col min="13057" max="13057" width="3.5703125" style="185" customWidth="1"/>
    <col min="13058" max="13058" width="41.5703125" style="185" customWidth="1"/>
    <col min="13059" max="13059" width="6.5703125" style="185" customWidth="1"/>
    <col min="13060" max="13060" width="4.28515625" style="185" customWidth="1"/>
    <col min="13061" max="13061" width="8" style="185" customWidth="1"/>
    <col min="13062" max="13062" width="8.85546875" style="185" customWidth="1"/>
    <col min="13063" max="13063" width="9.140625" style="185"/>
    <col min="13064" max="13064" width="10.140625" style="185" customWidth="1"/>
    <col min="13065" max="13066" width="9.140625" style="185"/>
    <col min="13067" max="13067" width="9.140625" style="185" bestFit="1" customWidth="1"/>
    <col min="13068" max="13311" width="9.140625" style="185"/>
    <col min="13312" max="13312" width="4.5703125" style="185" customWidth="1"/>
    <col min="13313" max="13313" width="3.5703125" style="185" customWidth="1"/>
    <col min="13314" max="13314" width="41.5703125" style="185" customWidth="1"/>
    <col min="13315" max="13315" width="6.5703125" style="185" customWidth="1"/>
    <col min="13316" max="13316" width="4.28515625" style="185" customWidth="1"/>
    <col min="13317" max="13317" width="8" style="185" customWidth="1"/>
    <col min="13318" max="13318" width="8.85546875" style="185" customWidth="1"/>
    <col min="13319" max="13319" width="9.140625" style="185"/>
    <col min="13320" max="13320" width="10.140625" style="185" customWidth="1"/>
    <col min="13321" max="13322" width="9.140625" style="185"/>
    <col min="13323" max="13323" width="9.140625" style="185" bestFit="1" customWidth="1"/>
    <col min="13324" max="13567" width="9.140625" style="185"/>
    <col min="13568" max="13568" width="4.5703125" style="185" customWidth="1"/>
    <col min="13569" max="13569" width="3.5703125" style="185" customWidth="1"/>
    <col min="13570" max="13570" width="41.5703125" style="185" customWidth="1"/>
    <col min="13571" max="13571" width="6.5703125" style="185" customWidth="1"/>
    <col min="13572" max="13572" width="4.28515625" style="185" customWidth="1"/>
    <col min="13573" max="13573" width="8" style="185" customWidth="1"/>
    <col min="13574" max="13574" width="8.85546875" style="185" customWidth="1"/>
    <col min="13575" max="13575" width="9.140625" style="185"/>
    <col min="13576" max="13576" width="10.140625" style="185" customWidth="1"/>
    <col min="13577" max="13578" width="9.140625" style="185"/>
    <col min="13579" max="13579" width="9.140625" style="185" bestFit="1" customWidth="1"/>
    <col min="13580" max="13823" width="9.140625" style="185"/>
    <col min="13824" max="13824" width="4.5703125" style="185" customWidth="1"/>
    <col min="13825" max="13825" width="3.5703125" style="185" customWidth="1"/>
    <col min="13826" max="13826" width="41.5703125" style="185" customWidth="1"/>
    <col min="13827" max="13827" width="6.5703125" style="185" customWidth="1"/>
    <col min="13828" max="13828" width="4.28515625" style="185" customWidth="1"/>
    <col min="13829" max="13829" width="8" style="185" customWidth="1"/>
    <col min="13830" max="13830" width="8.85546875" style="185" customWidth="1"/>
    <col min="13831" max="13831" width="9.140625" style="185"/>
    <col min="13832" max="13832" width="10.140625" style="185" customWidth="1"/>
    <col min="13833" max="13834" width="9.140625" style="185"/>
    <col min="13835" max="13835" width="9.140625" style="185" bestFit="1" customWidth="1"/>
    <col min="13836" max="14079" width="9.140625" style="185"/>
    <col min="14080" max="14080" width="4.5703125" style="185" customWidth="1"/>
    <col min="14081" max="14081" width="3.5703125" style="185" customWidth="1"/>
    <col min="14082" max="14082" width="41.5703125" style="185" customWidth="1"/>
    <col min="14083" max="14083" width="6.5703125" style="185" customWidth="1"/>
    <col min="14084" max="14084" width="4.28515625" style="185" customWidth="1"/>
    <col min="14085" max="14085" width="8" style="185" customWidth="1"/>
    <col min="14086" max="14086" width="8.85546875" style="185" customWidth="1"/>
    <col min="14087" max="14087" width="9.140625" style="185"/>
    <col min="14088" max="14088" width="10.140625" style="185" customWidth="1"/>
    <col min="14089" max="14090" width="9.140625" style="185"/>
    <col min="14091" max="14091" width="9.140625" style="185" bestFit="1" customWidth="1"/>
    <col min="14092" max="14335" width="9.140625" style="185"/>
    <col min="14336" max="14336" width="4.5703125" style="185" customWidth="1"/>
    <col min="14337" max="14337" width="3.5703125" style="185" customWidth="1"/>
    <col min="14338" max="14338" width="41.5703125" style="185" customWidth="1"/>
    <col min="14339" max="14339" width="6.5703125" style="185" customWidth="1"/>
    <col min="14340" max="14340" width="4.28515625" style="185" customWidth="1"/>
    <col min="14341" max="14341" width="8" style="185" customWidth="1"/>
    <col min="14342" max="14342" width="8.85546875" style="185" customWidth="1"/>
    <col min="14343" max="14343" width="9.140625" style="185"/>
    <col min="14344" max="14344" width="10.140625" style="185" customWidth="1"/>
    <col min="14345" max="14346" width="9.140625" style="185"/>
    <col min="14347" max="14347" width="9.140625" style="185" bestFit="1" customWidth="1"/>
    <col min="14348" max="14591" width="9.140625" style="185"/>
    <col min="14592" max="14592" width="4.5703125" style="185" customWidth="1"/>
    <col min="14593" max="14593" width="3.5703125" style="185" customWidth="1"/>
    <col min="14594" max="14594" width="41.5703125" style="185" customWidth="1"/>
    <col min="14595" max="14595" width="6.5703125" style="185" customWidth="1"/>
    <col min="14596" max="14596" width="4.28515625" style="185" customWidth="1"/>
    <col min="14597" max="14597" width="8" style="185" customWidth="1"/>
    <col min="14598" max="14598" width="8.85546875" style="185" customWidth="1"/>
    <col min="14599" max="14599" width="9.140625" style="185"/>
    <col min="14600" max="14600" width="10.140625" style="185" customWidth="1"/>
    <col min="14601" max="14602" width="9.140625" style="185"/>
    <col min="14603" max="14603" width="9.140625" style="185" bestFit="1" customWidth="1"/>
    <col min="14604" max="14847" width="9.140625" style="185"/>
    <col min="14848" max="14848" width="4.5703125" style="185" customWidth="1"/>
    <col min="14849" max="14849" width="3.5703125" style="185" customWidth="1"/>
    <col min="14850" max="14850" width="41.5703125" style="185" customWidth="1"/>
    <col min="14851" max="14851" width="6.5703125" style="185" customWidth="1"/>
    <col min="14852" max="14852" width="4.28515625" style="185" customWidth="1"/>
    <col min="14853" max="14853" width="8" style="185" customWidth="1"/>
    <col min="14854" max="14854" width="8.85546875" style="185" customWidth="1"/>
    <col min="14855" max="14855" width="9.140625" style="185"/>
    <col min="14856" max="14856" width="10.140625" style="185" customWidth="1"/>
    <col min="14857" max="14858" width="9.140625" style="185"/>
    <col min="14859" max="14859" width="9.140625" style="185" bestFit="1" customWidth="1"/>
    <col min="14860" max="15103" width="9.140625" style="185"/>
    <col min="15104" max="15104" width="4.5703125" style="185" customWidth="1"/>
    <col min="15105" max="15105" width="3.5703125" style="185" customWidth="1"/>
    <col min="15106" max="15106" width="41.5703125" style="185" customWidth="1"/>
    <col min="15107" max="15107" width="6.5703125" style="185" customWidth="1"/>
    <col min="15108" max="15108" width="4.28515625" style="185" customWidth="1"/>
    <col min="15109" max="15109" width="8" style="185" customWidth="1"/>
    <col min="15110" max="15110" width="8.85546875" style="185" customWidth="1"/>
    <col min="15111" max="15111" width="9.140625" style="185"/>
    <col min="15112" max="15112" width="10.140625" style="185" customWidth="1"/>
    <col min="15113" max="15114" width="9.140625" style="185"/>
    <col min="15115" max="15115" width="9.140625" style="185" bestFit="1" customWidth="1"/>
    <col min="15116" max="15359" width="9.140625" style="185"/>
    <col min="15360" max="15360" width="4.5703125" style="185" customWidth="1"/>
    <col min="15361" max="15361" width="3.5703125" style="185" customWidth="1"/>
    <col min="15362" max="15362" width="41.5703125" style="185" customWidth="1"/>
    <col min="15363" max="15363" width="6.5703125" style="185" customWidth="1"/>
    <col min="15364" max="15364" width="4.28515625" style="185" customWidth="1"/>
    <col min="15365" max="15365" width="8" style="185" customWidth="1"/>
    <col min="15366" max="15366" width="8.85546875" style="185" customWidth="1"/>
    <col min="15367" max="15367" width="9.140625" style="185"/>
    <col min="15368" max="15368" width="10.140625" style="185" customWidth="1"/>
    <col min="15369" max="15370" width="9.140625" style="185"/>
    <col min="15371" max="15371" width="9.140625" style="185" bestFit="1" customWidth="1"/>
    <col min="15372" max="15615" width="9.140625" style="185"/>
    <col min="15616" max="15616" width="4.5703125" style="185" customWidth="1"/>
    <col min="15617" max="15617" width="3.5703125" style="185" customWidth="1"/>
    <col min="15618" max="15618" width="41.5703125" style="185" customWidth="1"/>
    <col min="15619" max="15619" width="6.5703125" style="185" customWidth="1"/>
    <col min="15620" max="15620" width="4.28515625" style="185" customWidth="1"/>
    <col min="15621" max="15621" width="8" style="185" customWidth="1"/>
    <col min="15622" max="15622" width="8.85546875" style="185" customWidth="1"/>
    <col min="15623" max="15623" width="9.140625" style="185"/>
    <col min="15624" max="15624" width="10.140625" style="185" customWidth="1"/>
    <col min="15625" max="15626" width="9.140625" style="185"/>
    <col min="15627" max="15627" width="9.140625" style="185" bestFit="1" customWidth="1"/>
    <col min="15628" max="15871" width="9.140625" style="185"/>
    <col min="15872" max="15872" width="4.5703125" style="185" customWidth="1"/>
    <col min="15873" max="15873" width="3.5703125" style="185" customWidth="1"/>
    <col min="15874" max="15874" width="41.5703125" style="185" customWidth="1"/>
    <col min="15875" max="15875" width="6.5703125" style="185" customWidth="1"/>
    <col min="15876" max="15876" width="4.28515625" style="185" customWidth="1"/>
    <col min="15877" max="15877" width="8" style="185" customWidth="1"/>
    <col min="15878" max="15878" width="8.85546875" style="185" customWidth="1"/>
    <col min="15879" max="15879" width="9.140625" style="185"/>
    <col min="15880" max="15880" width="10.140625" style="185" customWidth="1"/>
    <col min="15881" max="15882" width="9.140625" style="185"/>
    <col min="15883" max="15883" width="9.140625" style="185" bestFit="1" customWidth="1"/>
    <col min="15884" max="16127" width="9.140625" style="185"/>
    <col min="16128" max="16128" width="4.5703125" style="185" customWidth="1"/>
    <col min="16129" max="16129" width="3.5703125" style="185" customWidth="1"/>
    <col min="16130" max="16130" width="41.5703125" style="185" customWidth="1"/>
    <col min="16131" max="16131" width="6.5703125" style="185" customWidth="1"/>
    <col min="16132" max="16132" width="4.28515625" style="185" customWidth="1"/>
    <col min="16133" max="16133" width="8" style="185" customWidth="1"/>
    <col min="16134" max="16134" width="8.85546875" style="185" customWidth="1"/>
    <col min="16135" max="16135" width="9.140625" style="185"/>
    <col min="16136" max="16136" width="10.140625" style="185" customWidth="1"/>
    <col min="16137" max="16138" width="9.140625" style="185"/>
    <col min="16139" max="16139" width="9.140625" style="185" bestFit="1" customWidth="1"/>
    <col min="16140" max="16384" width="9.140625" style="185"/>
  </cols>
  <sheetData>
    <row r="1" spans="1:11" x14ac:dyDescent="0.2">
      <c r="A1" s="21" t="s">
        <v>165</v>
      </c>
      <c r="B1" s="62" t="s">
        <v>6</v>
      </c>
    </row>
    <row r="2" spans="1:11" x14ac:dyDescent="0.2">
      <c r="A2" s="21" t="s">
        <v>166</v>
      </c>
      <c r="B2" s="62" t="s">
        <v>7</v>
      </c>
    </row>
    <row r="3" spans="1:11" x14ac:dyDescent="0.2">
      <c r="A3" s="21" t="s">
        <v>168</v>
      </c>
      <c r="B3" s="62" t="s">
        <v>278</v>
      </c>
    </row>
    <row r="4" spans="1:11" x14ac:dyDescent="0.2">
      <c r="A4" s="186"/>
      <c r="B4" s="62" t="s">
        <v>342</v>
      </c>
    </row>
    <row r="5" spans="1:11" s="26" customFormat="1" ht="76.5" x14ac:dyDescent="0.2">
      <c r="A5" s="187" t="s">
        <v>0</v>
      </c>
      <c r="B5" s="188" t="s">
        <v>39</v>
      </c>
      <c r="C5" s="189" t="s">
        <v>8</v>
      </c>
      <c r="D5" s="190" t="s">
        <v>9</v>
      </c>
      <c r="E5" s="191" t="s">
        <v>280</v>
      </c>
      <c r="F5" s="191" t="s">
        <v>44</v>
      </c>
    </row>
    <row r="6" spans="1:11" s="26" customFormat="1" x14ac:dyDescent="0.2">
      <c r="A6" s="92">
        <v>1</v>
      </c>
      <c r="B6" s="63"/>
      <c r="C6" s="27"/>
      <c r="D6" s="28"/>
      <c r="E6" s="29"/>
      <c r="F6" s="192"/>
    </row>
    <row r="7" spans="1:11" ht="15" x14ac:dyDescent="0.2">
      <c r="A7" s="193"/>
      <c r="B7" s="194" t="s">
        <v>343</v>
      </c>
      <c r="D7" s="195"/>
      <c r="E7" s="196"/>
      <c r="F7" s="196"/>
      <c r="G7" s="178"/>
      <c r="H7" s="178"/>
    </row>
    <row r="8" spans="1:11" x14ac:dyDescent="0.2">
      <c r="A8" s="169"/>
      <c r="B8" s="170"/>
      <c r="C8" s="153"/>
      <c r="D8" s="153"/>
      <c r="E8" s="152"/>
      <c r="F8" s="152"/>
      <c r="G8" s="197"/>
      <c r="H8" s="178"/>
      <c r="K8" s="152"/>
    </row>
    <row r="9" spans="1:11" x14ac:dyDescent="0.2">
      <c r="A9" s="169">
        <v>1</v>
      </c>
      <c r="B9" s="155" t="s">
        <v>344</v>
      </c>
      <c r="C9" s="152"/>
      <c r="D9" s="153"/>
      <c r="E9" s="152"/>
      <c r="F9" s="152"/>
      <c r="G9" s="197"/>
      <c r="H9" s="198"/>
      <c r="K9" s="152"/>
    </row>
    <row r="10" spans="1:11" ht="63.75" x14ac:dyDescent="0.2">
      <c r="A10" s="169"/>
      <c r="B10" s="199" t="s">
        <v>345</v>
      </c>
      <c r="C10" s="154"/>
      <c r="D10" s="154"/>
      <c r="E10" s="154"/>
      <c r="F10" s="157"/>
      <c r="G10" s="197"/>
      <c r="H10" s="198"/>
      <c r="K10" s="152"/>
    </row>
    <row r="11" spans="1:11" x14ac:dyDescent="0.2">
      <c r="A11" s="169"/>
      <c r="B11" s="151"/>
      <c r="C11" s="152">
        <v>1</v>
      </c>
      <c r="D11" s="153" t="s">
        <v>346</v>
      </c>
      <c r="E11" s="239"/>
      <c r="F11" s="152">
        <f>+C11*E11</f>
        <v>0</v>
      </c>
      <c r="G11" s="197"/>
      <c r="H11" s="178"/>
      <c r="K11" s="152"/>
    </row>
    <row r="12" spans="1:11" x14ac:dyDescent="0.2">
      <c r="A12" s="200"/>
      <c r="B12" s="201"/>
      <c r="C12" s="161"/>
      <c r="D12" s="161"/>
      <c r="E12" s="160"/>
      <c r="F12" s="160"/>
      <c r="G12" s="197"/>
      <c r="H12" s="178"/>
      <c r="K12" s="152"/>
    </row>
    <row r="13" spans="1:11" x14ac:dyDescent="0.2">
      <c r="A13" s="169">
        <v>2</v>
      </c>
      <c r="B13" s="155" t="s">
        <v>347</v>
      </c>
      <c r="C13" s="153"/>
      <c r="D13" s="153"/>
      <c r="E13" s="152"/>
      <c r="F13" s="152"/>
      <c r="G13" s="197"/>
      <c r="H13" s="198"/>
      <c r="K13" s="152"/>
    </row>
    <row r="14" spans="1:11" ht="140.25" x14ac:dyDescent="0.2">
      <c r="A14" s="169"/>
      <c r="B14" s="199" t="s">
        <v>348</v>
      </c>
      <c r="C14" s="152"/>
      <c r="D14" s="153"/>
      <c r="E14" s="152"/>
      <c r="F14" s="152"/>
      <c r="G14" s="197"/>
      <c r="H14" s="198"/>
      <c r="K14" s="152"/>
    </row>
    <row r="15" spans="1:11" x14ac:dyDescent="0.2">
      <c r="A15" s="169"/>
      <c r="B15" s="151"/>
      <c r="C15" s="152">
        <v>3</v>
      </c>
      <c r="D15" s="153" t="s">
        <v>296</v>
      </c>
      <c r="E15" s="239"/>
      <c r="F15" s="152">
        <f>+C15*E15</f>
        <v>0</v>
      </c>
      <c r="G15" s="197"/>
      <c r="H15" s="198"/>
      <c r="K15" s="152"/>
    </row>
    <row r="16" spans="1:11" x14ac:dyDescent="0.2">
      <c r="A16" s="200"/>
      <c r="B16" s="201"/>
      <c r="C16" s="161"/>
      <c r="D16" s="161"/>
      <c r="E16" s="160"/>
      <c r="F16" s="160"/>
      <c r="G16" s="197"/>
      <c r="H16" s="178"/>
      <c r="K16" s="152"/>
    </row>
    <row r="17" spans="1:11" x14ac:dyDescent="0.2">
      <c r="A17" s="169">
        <v>3</v>
      </c>
      <c r="B17" s="155" t="s">
        <v>349</v>
      </c>
      <c r="C17" s="153"/>
      <c r="D17" s="153"/>
      <c r="E17" s="152"/>
      <c r="F17" s="152"/>
      <c r="G17" s="197"/>
      <c r="H17" s="198"/>
      <c r="K17" s="152"/>
    </row>
    <row r="18" spans="1:11" ht="118.5" customHeight="1" x14ac:dyDescent="0.2">
      <c r="A18" s="169"/>
      <c r="B18" s="199" t="s">
        <v>350</v>
      </c>
      <c r="C18" s="178"/>
      <c r="D18" s="178"/>
      <c r="E18" s="152"/>
      <c r="F18" s="152"/>
      <c r="G18" s="197"/>
      <c r="H18" s="198"/>
      <c r="K18" s="152"/>
    </row>
    <row r="19" spans="1:11" x14ac:dyDescent="0.2">
      <c r="A19" s="169"/>
      <c r="B19" s="151"/>
      <c r="C19" s="152">
        <v>1</v>
      </c>
      <c r="D19" s="153" t="s">
        <v>346</v>
      </c>
      <c r="E19" s="239"/>
      <c r="F19" s="152">
        <f>+C19*E19</f>
        <v>0</v>
      </c>
      <c r="G19" s="197"/>
      <c r="H19" s="198"/>
      <c r="K19" s="152"/>
    </row>
    <row r="20" spans="1:11" x14ac:dyDescent="0.2">
      <c r="A20" s="200"/>
      <c r="B20" s="201"/>
      <c r="C20" s="161"/>
      <c r="D20" s="161"/>
      <c r="E20" s="160"/>
      <c r="F20" s="160"/>
      <c r="G20" s="197"/>
      <c r="H20" s="198"/>
      <c r="K20" s="152"/>
    </row>
    <row r="21" spans="1:11" x14ac:dyDescent="0.2">
      <c r="A21" s="169">
        <v>4</v>
      </c>
      <c r="B21" s="155" t="s">
        <v>351</v>
      </c>
      <c r="C21" s="152"/>
      <c r="D21" s="153"/>
      <c r="E21" s="152"/>
      <c r="F21" s="152"/>
      <c r="G21" s="197"/>
      <c r="H21" s="198"/>
      <c r="K21" s="152"/>
    </row>
    <row r="22" spans="1:11" ht="76.5" x14ac:dyDescent="0.2">
      <c r="B22" s="199" t="s">
        <v>352</v>
      </c>
    </row>
    <row r="23" spans="1:11" x14ac:dyDescent="0.2">
      <c r="A23" s="169"/>
      <c r="B23" s="151"/>
      <c r="C23" s="152">
        <v>1</v>
      </c>
      <c r="D23" s="153" t="s">
        <v>346</v>
      </c>
      <c r="E23" s="239"/>
      <c r="F23" s="152">
        <f>+C23*E23</f>
        <v>0</v>
      </c>
      <c r="H23" s="178"/>
      <c r="K23" s="152"/>
    </row>
    <row r="24" spans="1:11" x14ac:dyDescent="0.2">
      <c r="A24" s="200"/>
      <c r="B24" s="201"/>
      <c r="C24" s="161"/>
      <c r="D24" s="161"/>
      <c r="E24" s="160"/>
      <c r="F24" s="160"/>
      <c r="G24" s="197"/>
      <c r="H24" s="178"/>
      <c r="K24" s="152"/>
    </row>
    <row r="25" spans="1:11" ht="25.5" x14ac:dyDescent="0.2">
      <c r="A25" s="169">
        <v>5</v>
      </c>
      <c r="B25" s="155" t="s">
        <v>353</v>
      </c>
      <c r="C25" s="152"/>
      <c r="D25" s="153"/>
      <c r="E25" s="152"/>
      <c r="F25" s="152"/>
      <c r="G25" s="197"/>
      <c r="H25" s="178"/>
    </row>
    <row r="26" spans="1:11" ht="76.5" x14ac:dyDescent="0.2">
      <c r="A26" s="150"/>
      <c r="B26" s="199" t="s">
        <v>354</v>
      </c>
      <c r="C26" s="152"/>
      <c r="D26" s="153"/>
      <c r="E26" s="152"/>
      <c r="F26" s="152"/>
      <c r="G26" s="197"/>
      <c r="H26" s="178"/>
    </row>
    <row r="27" spans="1:11" x14ac:dyDescent="0.2">
      <c r="A27" s="169"/>
      <c r="B27" s="151"/>
      <c r="C27" s="152">
        <v>4.28</v>
      </c>
      <c r="D27" s="153" t="s">
        <v>296</v>
      </c>
      <c r="E27" s="239"/>
      <c r="F27" s="152">
        <f>+C27*E27</f>
        <v>0</v>
      </c>
      <c r="G27" s="197"/>
      <c r="H27" s="178"/>
    </row>
    <row r="28" spans="1:11" x14ac:dyDescent="0.2">
      <c r="A28" s="200"/>
      <c r="B28" s="201"/>
      <c r="C28" s="161"/>
      <c r="D28" s="161"/>
      <c r="E28" s="160"/>
      <c r="F28" s="160"/>
      <c r="G28" s="197"/>
      <c r="H28" s="178"/>
      <c r="K28" s="152"/>
    </row>
    <row r="29" spans="1:11" x14ac:dyDescent="0.2">
      <c r="A29" s="178"/>
      <c r="B29" s="170"/>
      <c r="C29" s="178"/>
      <c r="D29" s="178"/>
      <c r="E29" s="152"/>
      <c r="F29" s="152"/>
      <c r="G29" s="178"/>
      <c r="H29" s="178"/>
    </row>
    <row r="30" spans="1:11" x14ac:dyDescent="0.2">
      <c r="A30" s="202"/>
      <c r="B30" s="203" t="s">
        <v>355</v>
      </c>
      <c r="C30" s="203"/>
      <c r="D30" s="204"/>
      <c r="E30" s="205"/>
      <c r="F30" s="206">
        <f>SUM(F10:F27)</f>
        <v>0</v>
      </c>
      <c r="G30" s="197"/>
    </row>
  </sheetData>
  <sheetProtection algorithmName="SHA-512" hashValue="068lhXsAkej7fg3/FZjgiv5FmS6+9q/UZcl0Itq9QR0bmiKCgxl3RgqmLpDVIyVjPJynS51eOKDNFz1IgHO6pg==" saltValue="JpMCy5hSCpmgyOWriUv5g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1" manualBreakCount="1">
    <brk id="24"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H142"/>
  <sheetViews>
    <sheetView topLeftCell="A14" zoomScaleNormal="100" zoomScaleSheetLayoutView="100" workbookViewId="0">
      <selection activeCell="E29" sqref="E29"/>
    </sheetView>
  </sheetViews>
  <sheetFormatPr defaultRowHeight="12.75" x14ac:dyDescent="0.2"/>
  <cols>
    <col min="1" max="1" width="7.7109375" style="143" customWidth="1"/>
    <col min="2" max="2" width="36.7109375" style="183" customWidth="1"/>
    <col min="3" max="4" width="7.7109375" style="30" customWidth="1"/>
    <col min="5" max="5" width="13.7109375" style="184" customWidth="1"/>
    <col min="6" max="6" width="13.7109375" style="30" customWidth="1"/>
    <col min="7" max="8" width="9.140625" style="30"/>
    <col min="9" max="9" width="10.5703125" style="30" bestFit="1" customWidth="1"/>
    <col min="10" max="10" width="11.5703125" style="30" bestFit="1" customWidth="1"/>
    <col min="11" max="255" width="9.140625" style="30"/>
    <col min="256" max="256" width="2.85546875" style="30" customWidth="1"/>
    <col min="257" max="257" width="6" style="30" bestFit="1" customWidth="1"/>
    <col min="258" max="258" width="46.7109375" style="30" customWidth="1"/>
    <col min="259" max="259" width="8.5703125" style="30" customWidth="1"/>
    <col min="260" max="260" width="4.7109375" style="30" bestFit="1" customWidth="1"/>
    <col min="261" max="261" width="8.42578125" style="30" customWidth="1"/>
    <col min="262" max="262" width="11.28515625" style="30" customWidth="1"/>
    <col min="263" max="264" width="9.140625" style="30"/>
    <col min="265" max="265" width="10.5703125" style="30" bestFit="1" customWidth="1"/>
    <col min="266" max="266" width="11.5703125" style="30" bestFit="1" customWidth="1"/>
    <col min="267" max="511" width="9.140625" style="30"/>
    <col min="512" max="512" width="2.85546875" style="30" customWidth="1"/>
    <col min="513" max="513" width="6" style="30" bestFit="1" customWidth="1"/>
    <col min="514" max="514" width="46.7109375" style="30" customWidth="1"/>
    <col min="515" max="515" width="8.5703125" style="30" customWidth="1"/>
    <col min="516" max="516" width="4.7109375" style="30" bestFit="1" customWidth="1"/>
    <col min="517" max="517" width="8.42578125" style="30" customWidth="1"/>
    <col min="518" max="518" width="11.28515625" style="30" customWidth="1"/>
    <col min="519" max="520" width="9.140625" style="30"/>
    <col min="521" max="521" width="10.5703125" style="30" bestFit="1" customWidth="1"/>
    <col min="522" max="522" width="11.5703125" style="30" bestFit="1" customWidth="1"/>
    <col min="523" max="767" width="9.140625" style="30"/>
    <col min="768" max="768" width="2.85546875" style="30" customWidth="1"/>
    <col min="769" max="769" width="6" style="30" bestFit="1" customWidth="1"/>
    <col min="770" max="770" width="46.7109375" style="30" customWidth="1"/>
    <col min="771" max="771" width="8.5703125" style="30" customWidth="1"/>
    <col min="772" max="772" width="4.7109375" style="30" bestFit="1" customWidth="1"/>
    <col min="773" max="773" width="8.42578125" style="30" customWidth="1"/>
    <col min="774" max="774" width="11.28515625" style="30" customWidth="1"/>
    <col min="775" max="776" width="9.140625" style="30"/>
    <col min="777" max="777" width="10.5703125" style="30" bestFit="1" customWidth="1"/>
    <col min="778" max="778" width="11.5703125" style="30" bestFit="1" customWidth="1"/>
    <col min="779" max="1023" width="9.140625" style="30"/>
    <col min="1024" max="1024" width="2.8554687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42578125" style="30" customWidth="1"/>
    <col min="1030" max="1030" width="11.28515625" style="30" customWidth="1"/>
    <col min="1031" max="1032" width="9.140625" style="30"/>
    <col min="1033" max="1033" width="10.5703125" style="30" bestFit="1" customWidth="1"/>
    <col min="1034" max="1034" width="11.5703125" style="30" bestFit="1" customWidth="1"/>
    <col min="1035" max="1279" width="9.140625" style="30"/>
    <col min="1280" max="1280" width="2.8554687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42578125" style="30" customWidth="1"/>
    <col min="1286" max="1286" width="11.28515625" style="30" customWidth="1"/>
    <col min="1287" max="1288" width="9.140625" style="30"/>
    <col min="1289" max="1289" width="10.5703125" style="30" bestFit="1" customWidth="1"/>
    <col min="1290" max="1290" width="11.5703125" style="30" bestFit="1" customWidth="1"/>
    <col min="1291" max="1535" width="9.140625" style="30"/>
    <col min="1536" max="1536" width="2.8554687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42578125" style="30" customWidth="1"/>
    <col min="1542" max="1542" width="11.28515625" style="30" customWidth="1"/>
    <col min="1543" max="1544" width="9.140625" style="30"/>
    <col min="1545" max="1545" width="10.5703125" style="30" bestFit="1" customWidth="1"/>
    <col min="1546" max="1546" width="11.5703125" style="30" bestFit="1" customWidth="1"/>
    <col min="1547" max="1791" width="9.140625" style="30"/>
    <col min="1792" max="1792" width="2.8554687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42578125" style="30" customWidth="1"/>
    <col min="1798" max="1798" width="11.28515625" style="30" customWidth="1"/>
    <col min="1799" max="1800" width="9.140625" style="30"/>
    <col min="1801" max="1801" width="10.5703125" style="30" bestFit="1" customWidth="1"/>
    <col min="1802" max="1802" width="11.5703125" style="30" bestFit="1" customWidth="1"/>
    <col min="1803" max="2047" width="9.140625" style="30"/>
    <col min="2048" max="2048" width="2.8554687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42578125" style="30" customWidth="1"/>
    <col min="2054" max="2054" width="11.28515625" style="30" customWidth="1"/>
    <col min="2055" max="2056" width="9.140625" style="30"/>
    <col min="2057" max="2057" width="10.5703125" style="30" bestFit="1" customWidth="1"/>
    <col min="2058" max="2058" width="11.5703125" style="30" bestFit="1" customWidth="1"/>
    <col min="2059" max="2303" width="9.140625" style="30"/>
    <col min="2304" max="2304" width="2.8554687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42578125" style="30" customWidth="1"/>
    <col min="2310" max="2310" width="11.28515625" style="30" customWidth="1"/>
    <col min="2311" max="2312" width="9.140625" style="30"/>
    <col min="2313" max="2313" width="10.5703125" style="30" bestFit="1" customWidth="1"/>
    <col min="2314" max="2314" width="11.5703125" style="30" bestFit="1" customWidth="1"/>
    <col min="2315" max="2559" width="9.140625" style="30"/>
    <col min="2560" max="2560" width="2.8554687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42578125" style="30" customWidth="1"/>
    <col min="2566" max="2566" width="11.28515625" style="30" customWidth="1"/>
    <col min="2567" max="2568" width="9.140625" style="30"/>
    <col min="2569" max="2569" width="10.5703125" style="30" bestFit="1" customWidth="1"/>
    <col min="2570" max="2570" width="11.5703125" style="30" bestFit="1" customWidth="1"/>
    <col min="2571" max="2815" width="9.140625" style="30"/>
    <col min="2816" max="2816" width="2.8554687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42578125" style="30" customWidth="1"/>
    <col min="2822" max="2822" width="11.28515625" style="30" customWidth="1"/>
    <col min="2823" max="2824" width="9.140625" style="30"/>
    <col min="2825" max="2825" width="10.5703125" style="30" bestFit="1" customWidth="1"/>
    <col min="2826" max="2826" width="11.5703125" style="30" bestFit="1" customWidth="1"/>
    <col min="2827" max="3071" width="9.140625" style="30"/>
    <col min="3072" max="3072" width="2.8554687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42578125" style="30" customWidth="1"/>
    <col min="3078" max="3078" width="11.28515625" style="30" customWidth="1"/>
    <col min="3079" max="3080" width="9.140625" style="30"/>
    <col min="3081" max="3081" width="10.5703125" style="30" bestFit="1" customWidth="1"/>
    <col min="3082" max="3082" width="11.5703125" style="30" bestFit="1" customWidth="1"/>
    <col min="3083" max="3327" width="9.140625" style="30"/>
    <col min="3328" max="3328" width="2.8554687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42578125" style="30" customWidth="1"/>
    <col min="3334" max="3334" width="11.28515625" style="30" customWidth="1"/>
    <col min="3335" max="3336" width="9.140625" style="30"/>
    <col min="3337" max="3337" width="10.5703125" style="30" bestFit="1" customWidth="1"/>
    <col min="3338" max="3338" width="11.5703125" style="30" bestFit="1" customWidth="1"/>
    <col min="3339" max="3583" width="9.140625" style="30"/>
    <col min="3584" max="3584" width="2.8554687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42578125" style="30" customWidth="1"/>
    <col min="3590" max="3590" width="11.28515625" style="30" customWidth="1"/>
    <col min="3591" max="3592" width="9.140625" style="30"/>
    <col min="3593" max="3593" width="10.5703125" style="30" bestFit="1" customWidth="1"/>
    <col min="3594" max="3594" width="11.5703125" style="30" bestFit="1" customWidth="1"/>
    <col min="3595" max="3839" width="9.140625" style="30"/>
    <col min="3840" max="3840" width="2.8554687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42578125" style="30" customWidth="1"/>
    <col min="3846" max="3846" width="11.28515625" style="30" customWidth="1"/>
    <col min="3847" max="3848" width="9.140625" style="30"/>
    <col min="3849" max="3849" width="10.5703125" style="30" bestFit="1" customWidth="1"/>
    <col min="3850" max="3850" width="11.5703125" style="30" bestFit="1" customWidth="1"/>
    <col min="3851" max="4095" width="9.140625" style="30"/>
    <col min="4096" max="4096" width="2.8554687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42578125" style="30" customWidth="1"/>
    <col min="4102" max="4102" width="11.28515625" style="30" customWidth="1"/>
    <col min="4103" max="4104" width="9.140625" style="30"/>
    <col min="4105" max="4105" width="10.5703125" style="30" bestFit="1" customWidth="1"/>
    <col min="4106" max="4106" width="11.5703125" style="30" bestFit="1" customWidth="1"/>
    <col min="4107" max="4351" width="9.140625" style="30"/>
    <col min="4352" max="4352" width="2.8554687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42578125" style="30" customWidth="1"/>
    <col min="4358" max="4358" width="11.28515625" style="30" customWidth="1"/>
    <col min="4359" max="4360" width="9.140625" style="30"/>
    <col min="4361" max="4361" width="10.5703125" style="30" bestFit="1" customWidth="1"/>
    <col min="4362" max="4362" width="11.5703125" style="30" bestFit="1" customWidth="1"/>
    <col min="4363" max="4607" width="9.140625" style="30"/>
    <col min="4608" max="4608" width="2.8554687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42578125" style="30" customWidth="1"/>
    <col min="4614" max="4614" width="11.28515625" style="30" customWidth="1"/>
    <col min="4615" max="4616" width="9.140625" style="30"/>
    <col min="4617" max="4617" width="10.5703125" style="30" bestFit="1" customWidth="1"/>
    <col min="4618" max="4618" width="11.5703125" style="30" bestFit="1" customWidth="1"/>
    <col min="4619" max="4863" width="9.140625" style="30"/>
    <col min="4864" max="4864" width="2.8554687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42578125" style="30" customWidth="1"/>
    <col min="4870" max="4870" width="11.28515625" style="30" customWidth="1"/>
    <col min="4871" max="4872" width="9.140625" style="30"/>
    <col min="4873" max="4873" width="10.5703125" style="30" bestFit="1" customWidth="1"/>
    <col min="4874" max="4874" width="11.5703125" style="30" bestFit="1" customWidth="1"/>
    <col min="4875" max="5119" width="9.140625" style="30"/>
    <col min="5120" max="5120" width="2.8554687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42578125" style="30" customWidth="1"/>
    <col min="5126" max="5126" width="11.28515625" style="30" customWidth="1"/>
    <col min="5127" max="5128" width="9.140625" style="30"/>
    <col min="5129" max="5129" width="10.5703125" style="30" bestFit="1" customWidth="1"/>
    <col min="5130" max="5130" width="11.5703125" style="30" bestFit="1" customWidth="1"/>
    <col min="5131" max="5375" width="9.140625" style="30"/>
    <col min="5376" max="5376" width="2.8554687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42578125" style="30" customWidth="1"/>
    <col min="5382" max="5382" width="11.28515625" style="30" customWidth="1"/>
    <col min="5383" max="5384" width="9.140625" style="30"/>
    <col min="5385" max="5385" width="10.5703125" style="30" bestFit="1" customWidth="1"/>
    <col min="5386" max="5386" width="11.5703125" style="30" bestFit="1" customWidth="1"/>
    <col min="5387" max="5631" width="9.140625" style="30"/>
    <col min="5632" max="5632" width="2.8554687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42578125" style="30" customWidth="1"/>
    <col min="5638" max="5638" width="11.28515625" style="30" customWidth="1"/>
    <col min="5639" max="5640" width="9.140625" style="30"/>
    <col min="5641" max="5641" width="10.5703125" style="30" bestFit="1" customWidth="1"/>
    <col min="5642" max="5642" width="11.5703125" style="30" bestFit="1" customWidth="1"/>
    <col min="5643" max="5887" width="9.140625" style="30"/>
    <col min="5888" max="5888" width="2.8554687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42578125" style="30" customWidth="1"/>
    <col min="5894" max="5894" width="11.28515625" style="30" customWidth="1"/>
    <col min="5895" max="5896" width="9.140625" style="30"/>
    <col min="5897" max="5897" width="10.5703125" style="30" bestFit="1" customWidth="1"/>
    <col min="5898" max="5898" width="11.5703125" style="30" bestFit="1" customWidth="1"/>
    <col min="5899" max="6143" width="9.140625" style="30"/>
    <col min="6144" max="6144" width="2.8554687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42578125" style="30" customWidth="1"/>
    <col min="6150" max="6150" width="11.28515625" style="30" customWidth="1"/>
    <col min="6151" max="6152" width="9.140625" style="30"/>
    <col min="6153" max="6153" width="10.5703125" style="30" bestFit="1" customWidth="1"/>
    <col min="6154" max="6154" width="11.5703125" style="30" bestFit="1" customWidth="1"/>
    <col min="6155" max="6399" width="9.140625" style="30"/>
    <col min="6400" max="6400" width="2.8554687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42578125" style="30" customWidth="1"/>
    <col min="6406" max="6406" width="11.28515625" style="30" customWidth="1"/>
    <col min="6407" max="6408" width="9.140625" style="30"/>
    <col min="6409" max="6409" width="10.5703125" style="30" bestFit="1" customWidth="1"/>
    <col min="6410" max="6410" width="11.5703125" style="30" bestFit="1" customWidth="1"/>
    <col min="6411" max="6655" width="9.140625" style="30"/>
    <col min="6656" max="6656" width="2.8554687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42578125" style="30" customWidth="1"/>
    <col min="6662" max="6662" width="11.28515625" style="30" customWidth="1"/>
    <col min="6663" max="6664" width="9.140625" style="30"/>
    <col min="6665" max="6665" width="10.5703125" style="30" bestFit="1" customWidth="1"/>
    <col min="6666" max="6666" width="11.5703125" style="30" bestFit="1" customWidth="1"/>
    <col min="6667" max="6911" width="9.140625" style="30"/>
    <col min="6912" max="6912" width="2.8554687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42578125" style="30" customWidth="1"/>
    <col min="6918" max="6918" width="11.28515625" style="30" customWidth="1"/>
    <col min="6919" max="6920" width="9.140625" style="30"/>
    <col min="6921" max="6921" width="10.5703125" style="30" bestFit="1" customWidth="1"/>
    <col min="6922" max="6922" width="11.5703125" style="30" bestFit="1" customWidth="1"/>
    <col min="6923" max="7167" width="9.140625" style="30"/>
    <col min="7168" max="7168" width="2.8554687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42578125" style="30" customWidth="1"/>
    <col min="7174" max="7174" width="11.28515625" style="30" customWidth="1"/>
    <col min="7175" max="7176" width="9.140625" style="30"/>
    <col min="7177" max="7177" width="10.5703125" style="30" bestFit="1" customWidth="1"/>
    <col min="7178" max="7178" width="11.5703125" style="30" bestFit="1" customWidth="1"/>
    <col min="7179" max="7423" width="9.140625" style="30"/>
    <col min="7424" max="7424" width="2.8554687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42578125" style="30" customWidth="1"/>
    <col min="7430" max="7430" width="11.28515625" style="30" customWidth="1"/>
    <col min="7431" max="7432" width="9.140625" style="30"/>
    <col min="7433" max="7433" width="10.5703125" style="30" bestFit="1" customWidth="1"/>
    <col min="7434" max="7434" width="11.5703125" style="30" bestFit="1" customWidth="1"/>
    <col min="7435" max="7679" width="9.140625" style="30"/>
    <col min="7680" max="7680" width="2.8554687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42578125" style="30" customWidth="1"/>
    <col min="7686" max="7686" width="11.28515625" style="30" customWidth="1"/>
    <col min="7687" max="7688" width="9.140625" style="30"/>
    <col min="7689" max="7689" width="10.5703125" style="30" bestFit="1" customWidth="1"/>
    <col min="7690" max="7690" width="11.5703125" style="30" bestFit="1" customWidth="1"/>
    <col min="7691" max="7935" width="9.140625" style="30"/>
    <col min="7936" max="7936" width="2.8554687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42578125" style="30" customWidth="1"/>
    <col min="7942" max="7942" width="11.28515625" style="30" customWidth="1"/>
    <col min="7943" max="7944" width="9.140625" style="30"/>
    <col min="7945" max="7945" width="10.5703125" style="30" bestFit="1" customWidth="1"/>
    <col min="7946" max="7946" width="11.5703125" style="30" bestFit="1" customWidth="1"/>
    <col min="7947" max="8191" width="9.140625" style="30"/>
    <col min="8192" max="8192" width="2.8554687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42578125" style="30" customWidth="1"/>
    <col min="8198" max="8198" width="11.28515625" style="30" customWidth="1"/>
    <col min="8199" max="8200" width="9.140625" style="30"/>
    <col min="8201" max="8201" width="10.5703125" style="30" bestFit="1" customWidth="1"/>
    <col min="8202" max="8202" width="11.5703125" style="30" bestFit="1" customWidth="1"/>
    <col min="8203" max="8447" width="9.140625" style="30"/>
    <col min="8448" max="8448" width="2.8554687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42578125" style="30" customWidth="1"/>
    <col min="8454" max="8454" width="11.28515625" style="30" customWidth="1"/>
    <col min="8455" max="8456" width="9.140625" style="30"/>
    <col min="8457" max="8457" width="10.5703125" style="30" bestFit="1" customWidth="1"/>
    <col min="8458" max="8458" width="11.5703125" style="30" bestFit="1" customWidth="1"/>
    <col min="8459" max="8703" width="9.140625" style="30"/>
    <col min="8704" max="8704" width="2.8554687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42578125" style="30" customWidth="1"/>
    <col min="8710" max="8710" width="11.28515625" style="30" customWidth="1"/>
    <col min="8711" max="8712" width="9.140625" style="30"/>
    <col min="8713" max="8713" width="10.5703125" style="30" bestFit="1" customWidth="1"/>
    <col min="8714" max="8714" width="11.5703125" style="30" bestFit="1" customWidth="1"/>
    <col min="8715" max="8959" width="9.140625" style="30"/>
    <col min="8960" max="8960" width="2.8554687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42578125" style="30" customWidth="1"/>
    <col min="8966" max="8966" width="11.28515625" style="30" customWidth="1"/>
    <col min="8967" max="8968" width="9.140625" style="30"/>
    <col min="8969" max="8969" width="10.5703125" style="30" bestFit="1" customWidth="1"/>
    <col min="8970" max="8970" width="11.5703125" style="30" bestFit="1" customWidth="1"/>
    <col min="8971" max="9215" width="9.140625" style="30"/>
    <col min="9216" max="9216" width="2.8554687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42578125" style="30" customWidth="1"/>
    <col min="9222" max="9222" width="11.28515625" style="30" customWidth="1"/>
    <col min="9223" max="9224" width="9.140625" style="30"/>
    <col min="9225" max="9225" width="10.5703125" style="30" bestFit="1" customWidth="1"/>
    <col min="9226" max="9226" width="11.5703125" style="30" bestFit="1" customWidth="1"/>
    <col min="9227" max="9471" width="9.140625" style="30"/>
    <col min="9472" max="9472" width="2.8554687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42578125" style="30" customWidth="1"/>
    <col min="9478" max="9478" width="11.28515625" style="30" customWidth="1"/>
    <col min="9479" max="9480" width="9.140625" style="30"/>
    <col min="9481" max="9481" width="10.5703125" style="30" bestFit="1" customWidth="1"/>
    <col min="9482" max="9482" width="11.5703125" style="30" bestFit="1" customWidth="1"/>
    <col min="9483" max="9727" width="9.140625" style="30"/>
    <col min="9728" max="9728" width="2.8554687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42578125" style="30" customWidth="1"/>
    <col min="9734" max="9734" width="11.28515625" style="30" customWidth="1"/>
    <col min="9735" max="9736" width="9.140625" style="30"/>
    <col min="9737" max="9737" width="10.5703125" style="30" bestFit="1" customWidth="1"/>
    <col min="9738" max="9738" width="11.5703125" style="30" bestFit="1" customWidth="1"/>
    <col min="9739" max="9983" width="9.140625" style="30"/>
    <col min="9984" max="9984" width="2.8554687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42578125" style="30" customWidth="1"/>
    <col min="9990" max="9990" width="11.28515625" style="30" customWidth="1"/>
    <col min="9991" max="9992" width="9.140625" style="30"/>
    <col min="9993" max="9993" width="10.5703125" style="30" bestFit="1" customWidth="1"/>
    <col min="9994" max="9994" width="11.5703125" style="30" bestFit="1" customWidth="1"/>
    <col min="9995" max="10239" width="9.140625" style="30"/>
    <col min="10240" max="10240" width="2.8554687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42578125" style="30" customWidth="1"/>
    <col min="10246" max="10246" width="11.28515625" style="30" customWidth="1"/>
    <col min="10247" max="10248" width="9.140625" style="30"/>
    <col min="10249" max="10249" width="10.5703125" style="30" bestFit="1" customWidth="1"/>
    <col min="10250" max="10250" width="11.5703125" style="30" bestFit="1" customWidth="1"/>
    <col min="10251" max="10495" width="9.140625" style="30"/>
    <col min="10496" max="10496" width="2.8554687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42578125" style="30" customWidth="1"/>
    <col min="10502" max="10502" width="11.28515625" style="30" customWidth="1"/>
    <col min="10503" max="10504" width="9.140625" style="30"/>
    <col min="10505" max="10505" width="10.5703125" style="30" bestFit="1" customWidth="1"/>
    <col min="10506" max="10506" width="11.5703125" style="30" bestFit="1" customWidth="1"/>
    <col min="10507" max="10751" width="9.140625" style="30"/>
    <col min="10752" max="10752" width="2.8554687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42578125" style="30" customWidth="1"/>
    <col min="10758" max="10758" width="11.28515625" style="30" customWidth="1"/>
    <col min="10759" max="10760" width="9.140625" style="30"/>
    <col min="10761" max="10761" width="10.5703125" style="30" bestFit="1" customWidth="1"/>
    <col min="10762" max="10762" width="11.5703125" style="30" bestFit="1" customWidth="1"/>
    <col min="10763" max="11007" width="9.140625" style="30"/>
    <col min="11008" max="11008" width="2.8554687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42578125" style="30" customWidth="1"/>
    <col min="11014" max="11014" width="11.28515625" style="30" customWidth="1"/>
    <col min="11015" max="11016" width="9.140625" style="30"/>
    <col min="11017" max="11017" width="10.5703125" style="30" bestFit="1" customWidth="1"/>
    <col min="11018" max="11018" width="11.5703125" style="30" bestFit="1" customWidth="1"/>
    <col min="11019" max="11263" width="9.140625" style="30"/>
    <col min="11264" max="11264" width="2.8554687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42578125" style="30" customWidth="1"/>
    <col min="11270" max="11270" width="11.28515625" style="30" customWidth="1"/>
    <col min="11271" max="11272" width="9.140625" style="30"/>
    <col min="11273" max="11273" width="10.5703125" style="30" bestFit="1" customWidth="1"/>
    <col min="11274" max="11274" width="11.5703125" style="30" bestFit="1" customWidth="1"/>
    <col min="11275" max="11519" width="9.140625" style="30"/>
    <col min="11520" max="11520" width="2.8554687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42578125" style="30" customWidth="1"/>
    <col min="11526" max="11526" width="11.28515625" style="30" customWidth="1"/>
    <col min="11527" max="11528" width="9.140625" style="30"/>
    <col min="11529" max="11529" width="10.5703125" style="30" bestFit="1" customWidth="1"/>
    <col min="11530" max="11530" width="11.5703125" style="30" bestFit="1" customWidth="1"/>
    <col min="11531" max="11775" width="9.140625" style="30"/>
    <col min="11776" max="11776" width="2.8554687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42578125" style="30" customWidth="1"/>
    <col min="11782" max="11782" width="11.28515625" style="30" customWidth="1"/>
    <col min="11783" max="11784" width="9.140625" style="30"/>
    <col min="11785" max="11785" width="10.5703125" style="30" bestFit="1" customWidth="1"/>
    <col min="11786" max="11786" width="11.5703125" style="30" bestFit="1" customWidth="1"/>
    <col min="11787" max="12031" width="9.140625" style="30"/>
    <col min="12032" max="12032" width="2.8554687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42578125" style="30" customWidth="1"/>
    <col min="12038" max="12038" width="11.28515625" style="30" customWidth="1"/>
    <col min="12039" max="12040" width="9.140625" style="30"/>
    <col min="12041" max="12041" width="10.5703125" style="30" bestFit="1" customWidth="1"/>
    <col min="12042" max="12042" width="11.5703125" style="30" bestFit="1" customWidth="1"/>
    <col min="12043" max="12287" width="9.140625" style="30"/>
    <col min="12288" max="12288" width="2.8554687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42578125" style="30" customWidth="1"/>
    <col min="12294" max="12294" width="11.28515625" style="30" customWidth="1"/>
    <col min="12295" max="12296" width="9.140625" style="30"/>
    <col min="12297" max="12297" width="10.5703125" style="30" bestFit="1" customWidth="1"/>
    <col min="12298" max="12298" width="11.5703125" style="30" bestFit="1" customWidth="1"/>
    <col min="12299" max="12543" width="9.140625" style="30"/>
    <col min="12544" max="12544" width="2.8554687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42578125" style="30" customWidth="1"/>
    <col min="12550" max="12550" width="11.28515625" style="30" customWidth="1"/>
    <col min="12551" max="12552" width="9.140625" style="30"/>
    <col min="12553" max="12553" width="10.5703125" style="30" bestFit="1" customWidth="1"/>
    <col min="12554" max="12554" width="11.5703125" style="30" bestFit="1" customWidth="1"/>
    <col min="12555" max="12799" width="9.140625" style="30"/>
    <col min="12800" max="12800" width="2.8554687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42578125" style="30" customWidth="1"/>
    <col min="12806" max="12806" width="11.28515625" style="30" customWidth="1"/>
    <col min="12807" max="12808" width="9.140625" style="30"/>
    <col min="12809" max="12809" width="10.5703125" style="30" bestFit="1" customWidth="1"/>
    <col min="12810" max="12810" width="11.5703125" style="30" bestFit="1" customWidth="1"/>
    <col min="12811" max="13055" width="9.140625" style="30"/>
    <col min="13056" max="13056" width="2.8554687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42578125" style="30" customWidth="1"/>
    <col min="13062" max="13062" width="11.28515625" style="30" customWidth="1"/>
    <col min="13063" max="13064" width="9.140625" style="30"/>
    <col min="13065" max="13065" width="10.5703125" style="30" bestFit="1" customWidth="1"/>
    <col min="13066" max="13066" width="11.5703125" style="30" bestFit="1" customWidth="1"/>
    <col min="13067" max="13311" width="9.140625" style="30"/>
    <col min="13312" max="13312" width="2.8554687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42578125" style="30" customWidth="1"/>
    <col min="13318" max="13318" width="11.28515625" style="30" customWidth="1"/>
    <col min="13319" max="13320" width="9.140625" style="30"/>
    <col min="13321" max="13321" width="10.5703125" style="30" bestFit="1" customWidth="1"/>
    <col min="13322" max="13322" width="11.5703125" style="30" bestFit="1" customWidth="1"/>
    <col min="13323" max="13567" width="9.140625" style="30"/>
    <col min="13568" max="13568" width="2.8554687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42578125" style="30" customWidth="1"/>
    <col min="13574" max="13574" width="11.28515625" style="30" customWidth="1"/>
    <col min="13575" max="13576" width="9.140625" style="30"/>
    <col min="13577" max="13577" width="10.5703125" style="30" bestFit="1" customWidth="1"/>
    <col min="13578" max="13578" width="11.5703125" style="30" bestFit="1" customWidth="1"/>
    <col min="13579" max="13823" width="9.140625" style="30"/>
    <col min="13824" max="13824" width="2.8554687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42578125" style="30" customWidth="1"/>
    <col min="13830" max="13830" width="11.28515625" style="30" customWidth="1"/>
    <col min="13831" max="13832" width="9.140625" style="30"/>
    <col min="13833" max="13833" width="10.5703125" style="30" bestFit="1" customWidth="1"/>
    <col min="13834" max="13834" width="11.5703125" style="30" bestFit="1" customWidth="1"/>
    <col min="13835" max="14079" width="9.140625" style="30"/>
    <col min="14080" max="14080" width="2.8554687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42578125" style="30" customWidth="1"/>
    <col min="14086" max="14086" width="11.28515625" style="30" customWidth="1"/>
    <col min="14087" max="14088" width="9.140625" style="30"/>
    <col min="14089" max="14089" width="10.5703125" style="30" bestFit="1" customWidth="1"/>
    <col min="14090" max="14090" width="11.5703125" style="30" bestFit="1" customWidth="1"/>
    <col min="14091" max="14335" width="9.140625" style="30"/>
    <col min="14336" max="14336" width="2.8554687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42578125" style="30" customWidth="1"/>
    <col min="14342" max="14342" width="11.28515625" style="30" customWidth="1"/>
    <col min="14343" max="14344" width="9.140625" style="30"/>
    <col min="14345" max="14345" width="10.5703125" style="30" bestFit="1" customWidth="1"/>
    <col min="14346" max="14346" width="11.5703125" style="30" bestFit="1" customWidth="1"/>
    <col min="14347" max="14591" width="9.140625" style="30"/>
    <col min="14592" max="14592" width="2.8554687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42578125" style="30" customWidth="1"/>
    <col min="14598" max="14598" width="11.28515625" style="30" customWidth="1"/>
    <col min="14599" max="14600" width="9.140625" style="30"/>
    <col min="14601" max="14601" width="10.5703125" style="30" bestFit="1" customWidth="1"/>
    <col min="14602" max="14602" width="11.5703125" style="30" bestFit="1" customWidth="1"/>
    <col min="14603" max="14847" width="9.140625" style="30"/>
    <col min="14848" max="14848" width="2.8554687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42578125" style="30" customWidth="1"/>
    <col min="14854" max="14854" width="11.28515625" style="30" customWidth="1"/>
    <col min="14855" max="14856" width="9.140625" style="30"/>
    <col min="14857" max="14857" width="10.5703125" style="30" bestFit="1" customWidth="1"/>
    <col min="14858" max="14858" width="11.5703125" style="30" bestFit="1" customWidth="1"/>
    <col min="14859" max="15103" width="9.140625" style="30"/>
    <col min="15104" max="15104" width="2.8554687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42578125" style="30" customWidth="1"/>
    <col min="15110" max="15110" width="11.28515625" style="30" customWidth="1"/>
    <col min="15111" max="15112" width="9.140625" style="30"/>
    <col min="15113" max="15113" width="10.5703125" style="30" bestFit="1" customWidth="1"/>
    <col min="15114" max="15114" width="11.5703125" style="30" bestFit="1" customWidth="1"/>
    <col min="15115" max="15359" width="9.140625" style="30"/>
    <col min="15360" max="15360" width="2.8554687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42578125" style="30" customWidth="1"/>
    <col min="15366" max="15366" width="11.28515625" style="30" customWidth="1"/>
    <col min="15367" max="15368" width="9.140625" style="30"/>
    <col min="15369" max="15369" width="10.5703125" style="30" bestFit="1" customWidth="1"/>
    <col min="15370" max="15370" width="11.5703125" style="30" bestFit="1" customWidth="1"/>
    <col min="15371" max="15615" width="9.140625" style="30"/>
    <col min="15616" max="15616" width="2.8554687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42578125" style="30" customWidth="1"/>
    <col min="15622" max="15622" width="11.28515625" style="30" customWidth="1"/>
    <col min="15623" max="15624" width="9.140625" style="30"/>
    <col min="15625" max="15625" width="10.5703125" style="30" bestFit="1" customWidth="1"/>
    <col min="15626" max="15626" width="11.5703125" style="30" bestFit="1" customWidth="1"/>
    <col min="15627" max="15871" width="9.140625" style="30"/>
    <col min="15872" max="15872" width="2.8554687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42578125" style="30" customWidth="1"/>
    <col min="15878" max="15878" width="11.28515625" style="30" customWidth="1"/>
    <col min="15879" max="15880" width="9.140625" style="30"/>
    <col min="15881" max="15881" width="10.5703125" style="30" bestFit="1" customWidth="1"/>
    <col min="15882" max="15882" width="11.5703125" style="30" bestFit="1" customWidth="1"/>
    <col min="15883" max="16127" width="9.140625" style="30"/>
    <col min="16128" max="16128" width="2.8554687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42578125" style="30" customWidth="1"/>
    <col min="16134" max="16134" width="11.28515625" style="30" customWidth="1"/>
    <col min="16135" max="16136" width="9.140625" style="30"/>
    <col min="16137" max="16137" width="10.5703125" style="30" bestFit="1" customWidth="1"/>
    <col min="16138" max="16138" width="11.5703125" style="30" bestFit="1" customWidth="1"/>
    <col min="16139" max="16384" width="9.140625" style="30"/>
  </cols>
  <sheetData>
    <row r="1" spans="1:6" s="141" customFormat="1" ht="15.75" x14ac:dyDescent="0.2">
      <c r="A1" s="21" t="s">
        <v>165</v>
      </c>
      <c r="B1" s="62" t="s">
        <v>6</v>
      </c>
      <c r="C1" s="139"/>
      <c r="D1" s="139"/>
      <c r="E1" s="140"/>
    </row>
    <row r="2" spans="1:6" s="141" customFormat="1" ht="15.75" x14ac:dyDescent="0.2">
      <c r="A2" s="21" t="s">
        <v>166</v>
      </c>
      <c r="B2" s="62" t="s">
        <v>7</v>
      </c>
      <c r="C2" s="139"/>
      <c r="D2" s="139"/>
      <c r="E2" s="140"/>
    </row>
    <row r="3" spans="1:6" s="141" customFormat="1" ht="15.75" x14ac:dyDescent="0.2">
      <c r="A3" s="21" t="s">
        <v>167</v>
      </c>
      <c r="B3" s="62" t="s">
        <v>278</v>
      </c>
      <c r="C3" s="139"/>
      <c r="D3" s="139"/>
      <c r="E3" s="140"/>
    </row>
    <row r="4" spans="1:6" x14ac:dyDescent="0.2">
      <c r="A4" s="142"/>
      <c r="B4" s="62" t="s">
        <v>356</v>
      </c>
      <c r="C4" s="143"/>
      <c r="D4" s="143"/>
      <c r="E4" s="144"/>
    </row>
    <row r="5" spans="1:6" ht="76.5" x14ac:dyDescent="0.2">
      <c r="A5" s="145" t="s">
        <v>0</v>
      </c>
      <c r="B5" s="146" t="s">
        <v>39</v>
      </c>
      <c r="C5" s="147" t="s">
        <v>8</v>
      </c>
      <c r="D5" s="148" t="s">
        <v>9</v>
      </c>
      <c r="E5" s="149" t="s">
        <v>280</v>
      </c>
      <c r="F5" s="149" t="s">
        <v>44</v>
      </c>
    </row>
    <row r="6" spans="1:6" s="26" customFormat="1" x14ac:dyDescent="0.2">
      <c r="A6" s="92">
        <v>1</v>
      </c>
      <c r="B6" s="63"/>
      <c r="C6" s="27"/>
      <c r="D6" s="28"/>
      <c r="E6" s="29"/>
      <c r="F6" s="27"/>
    </row>
    <row r="7" spans="1:6" s="26" customFormat="1" x14ac:dyDescent="0.2">
      <c r="A7" s="102"/>
      <c r="B7" s="104" t="s">
        <v>126</v>
      </c>
      <c r="C7" s="53"/>
      <c r="D7" s="51"/>
      <c r="E7" s="52"/>
      <c r="F7" s="53"/>
    </row>
    <row r="8" spans="1:6" s="26" customFormat="1" x14ac:dyDescent="0.2">
      <c r="A8" s="102"/>
      <c r="B8" s="328" t="s">
        <v>125</v>
      </c>
      <c r="C8" s="328"/>
      <c r="D8" s="328"/>
      <c r="E8" s="328"/>
      <c r="F8" s="121"/>
    </row>
    <row r="9" spans="1:6" s="26" customFormat="1" x14ac:dyDescent="0.2">
      <c r="A9" s="102"/>
      <c r="B9" s="328"/>
      <c r="C9" s="328"/>
      <c r="D9" s="328"/>
      <c r="E9" s="328"/>
      <c r="F9" s="121"/>
    </row>
    <row r="10" spans="1:6" s="26" customFormat="1" x14ac:dyDescent="0.2">
      <c r="A10" s="102"/>
      <c r="B10" s="103"/>
      <c r="C10" s="53"/>
      <c r="D10" s="51"/>
      <c r="E10" s="52"/>
      <c r="F10" s="53"/>
    </row>
    <row r="11" spans="1:6" s="213" customFormat="1" x14ac:dyDescent="0.2">
      <c r="A11" s="208"/>
      <c r="B11" s="209"/>
      <c r="C11" s="210"/>
      <c r="D11" s="211"/>
      <c r="E11" s="212"/>
      <c r="F11" s="212"/>
    </row>
    <row r="12" spans="1:6" s="213" customFormat="1" x14ac:dyDescent="0.2">
      <c r="A12" s="150">
        <v>1</v>
      </c>
      <c r="B12" s="155" t="s">
        <v>281</v>
      </c>
      <c r="C12" s="214"/>
      <c r="D12" s="153"/>
      <c r="E12" s="152"/>
      <c r="F12" s="152"/>
    </row>
    <row r="13" spans="1:6" s="213" customFormat="1" ht="63.75" x14ac:dyDescent="0.2">
      <c r="A13" s="215"/>
      <c r="B13" s="151" t="s">
        <v>282</v>
      </c>
      <c r="F13" s="216"/>
    </row>
    <row r="14" spans="1:6" s="213" customFormat="1" x14ac:dyDescent="0.2">
      <c r="A14" s="215"/>
      <c r="B14" s="151"/>
      <c r="C14" s="214">
        <v>1</v>
      </c>
      <c r="D14" s="153" t="s">
        <v>152</v>
      </c>
      <c r="E14" s="239"/>
      <c r="F14" s="152">
        <f>+C14*E14</f>
        <v>0</v>
      </c>
    </row>
    <row r="15" spans="1:6" s="213" customFormat="1" x14ac:dyDescent="0.2">
      <c r="A15" s="217"/>
      <c r="B15" s="159"/>
      <c r="C15" s="218"/>
      <c r="D15" s="161"/>
      <c r="E15" s="160"/>
      <c r="F15" s="160"/>
    </row>
    <row r="16" spans="1:6" s="213" customFormat="1" x14ac:dyDescent="0.2">
      <c r="A16" s="219"/>
      <c r="B16" s="163"/>
      <c r="C16" s="220"/>
      <c r="D16" s="165"/>
      <c r="E16" s="164"/>
      <c r="F16" s="164"/>
    </row>
    <row r="17" spans="1:6" s="213" customFormat="1" x14ac:dyDescent="0.2">
      <c r="A17" s="150">
        <v>2</v>
      </c>
      <c r="B17" s="155" t="s">
        <v>283</v>
      </c>
      <c r="C17" s="214"/>
      <c r="D17" s="153"/>
      <c r="E17" s="152"/>
      <c r="F17" s="152"/>
    </row>
    <row r="18" spans="1:6" s="213" customFormat="1" ht="63.75" x14ac:dyDescent="0.2">
      <c r="A18" s="150"/>
      <c r="B18" s="151" t="s">
        <v>357</v>
      </c>
      <c r="F18" s="216"/>
    </row>
    <row r="19" spans="1:6" s="213" customFormat="1" x14ac:dyDescent="0.2">
      <c r="A19" s="150"/>
      <c r="B19" s="151"/>
      <c r="C19" s="221">
        <f>2.9*2.9*0.2+9.48*0.25*0.12</f>
        <v>1.9664000000000001</v>
      </c>
      <c r="D19" s="153" t="s">
        <v>285</v>
      </c>
      <c r="E19" s="239"/>
      <c r="F19" s="152">
        <f>+C19*E19</f>
        <v>0</v>
      </c>
    </row>
    <row r="20" spans="1:6" s="213" customFormat="1" x14ac:dyDescent="0.2">
      <c r="A20" s="217"/>
      <c r="B20" s="159"/>
      <c r="C20" s="218"/>
      <c r="D20" s="161"/>
      <c r="E20" s="160"/>
      <c r="F20" s="160"/>
    </row>
    <row r="21" spans="1:6" s="213" customFormat="1" x14ac:dyDescent="0.2">
      <c r="A21" s="219"/>
      <c r="B21" s="163"/>
      <c r="C21" s="220"/>
      <c r="D21" s="165"/>
      <c r="E21" s="164"/>
      <c r="F21" s="164"/>
    </row>
    <row r="22" spans="1:6" s="213" customFormat="1" x14ac:dyDescent="0.2">
      <c r="A22" s="150">
        <v>3</v>
      </c>
      <c r="B22" s="155" t="s">
        <v>358</v>
      </c>
      <c r="C22" s="214"/>
      <c r="D22" s="153"/>
      <c r="E22" s="152"/>
      <c r="F22" s="152"/>
    </row>
    <row r="23" spans="1:6" s="213" customFormat="1" ht="51" x14ac:dyDescent="0.2">
      <c r="A23" s="150"/>
      <c r="B23" s="151" t="s">
        <v>359</v>
      </c>
      <c r="C23" s="214"/>
      <c r="D23" s="153"/>
      <c r="E23" s="152"/>
      <c r="F23" s="152"/>
    </row>
    <row r="24" spans="1:6" s="213" customFormat="1" x14ac:dyDescent="0.2">
      <c r="A24" s="150"/>
      <c r="B24" s="151"/>
      <c r="C24" s="221">
        <f>+(2.9+2.5)*2*0.2</f>
        <v>2.16</v>
      </c>
      <c r="D24" s="153" t="s">
        <v>296</v>
      </c>
      <c r="E24" s="239"/>
      <c r="F24" s="152">
        <f>+C24*E24</f>
        <v>0</v>
      </c>
    </row>
    <row r="25" spans="1:6" s="213" customFormat="1" x14ac:dyDescent="0.2">
      <c r="A25" s="217"/>
      <c r="B25" s="159"/>
      <c r="C25" s="218"/>
      <c r="D25" s="161"/>
      <c r="E25" s="160"/>
      <c r="F25" s="160"/>
    </row>
    <row r="26" spans="1:6" s="213" customFormat="1" x14ac:dyDescent="0.2">
      <c r="A26" s="219"/>
      <c r="B26" s="163"/>
      <c r="C26" s="220"/>
      <c r="D26" s="165"/>
      <c r="E26" s="164"/>
      <c r="F26" s="164"/>
    </row>
    <row r="27" spans="1:6" s="213" customFormat="1" x14ac:dyDescent="0.2">
      <c r="A27" s="150">
        <v>4</v>
      </c>
      <c r="B27" s="155" t="s">
        <v>360</v>
      </c>
      <c r="C27" s="214"/>
      <c r="D27" s="153"/>
      <c r="E27" s="152"/>
      <c r="F27" s="152"/>
    </row>
    <row r="28" spans="1:6" s="213" customFormat="1" ht="63.75" x14ac:dyDescent="0.2">
      <c r="A28" s="150"/>
      <c r="B28" s="151" t="s">
        <v>361</v>
      </c>
      <c r="C28" s="214"/>
      <c r="D28" s="153"/>
      <c r="E28" s="152"/>
      <c r="F28" s="152"/>
    </row>
    <row r="29" spans="1:6" s="213" customFormat="1" x14ac:dyDescent="0.2">
      <c r="A29" s="150"/>
      <c r="B29" s="151"/>
      <c r="C29" s="214">
        <v>1</v>
      </c>
      <c r="D29" s="153" t="s">
        <v>152</v>
      </c>
      <c r="E29" s="239"/>
      <c r="F29" s="152">
        <f>+C29*E29</f>
        <v>0</v>
      </c>
    </row>
    <row r="30" spans="1:6" s="213" customFormat="1" x14ac:dyDescent="0.2">
      <c r="A30" s="217"/>
      <c r="B30" s="159"/>
      <c r="C30" s="218"/>
      <c r="D30" s="161"/>
      <c r="E30" s="160"/>
      <c r="F30" s="160"/>
    </row>
    <row r="31" spans="1:6" s="213" customFormat="1" x14ac:dyDescent="0.2">
      <c r="A31" s="219"/>
      <c r="B31" s="163"/>
      <c r="C31" s="220"/>
      <c r="D31" s="165"/>
      <c r="E31" s="164"/>
      <c r="F31" s="164"/>
    </row>
    <row r="32" spans="1:6" s="213" customFormat="1" x14ac:dyDescent="0.2">
      <c r="A32" s="150">
        <v>5</v>
      </c>
      <c r="B32" s="155" t="s">
        <v>311</v>
      </c>
      <c r="C32" s="214"/>
      <c r="D32" s="153"/>
      <c r="E32" s="152"/>
      <c r="F32" s="152"/>
    </row>
    <row r="33" spans="1:6" s="213" customFormat="1" ht="63.75" x14ac:dyDescent="0.2">
      <c r="A33" s="150"/>
      <c r="B33" s="151" t="s">
        <v>312</v>
      </c>
      <c r="C33" s="214"/>
      <c r="D33" s="153"/>
      <c r="E33" s="152"/>
      <c r="F33" s="152"/>
    </row>
    <row r="34" spans="1:6" s="213" customFormat="1" x14ac:dyDescent="0.2">
      <c r="A34" s="150"/>
      <c r="B34" s="151"/>
      <c r="C34" s="214">
        <f>2.9*2.9-0.5+2.9*4*0.4+3.58*0.67</f>
        <v>14.948600000000001</v>
      </c>
      <c r="D34" s="153" t="s">
        <v>296</v>
      </c>
      <c r="E34" s="239"/>
      <c r="F34" s="152">
        <f>+C34*E34</f>
        <v>0</v>
      </c>
    </row>
    <row r="35" spans="1:6" s="213" customFormat="1" x14ac:dyDescent="0.2">
      <c r="A35" s="217"/>
      <c r="B35" s="159"/>
      <c r="C35" s="218"/>
      <c r="D35" s="161"/>
      <c r="E35" s="160"/>
      <c r="F35" s="160"/>
    </row>
    <row r="36" spans="1:6" s="213" customFormat="1" x14ac:dyDescent="0.2">
      <c r="A36" s="219"/>
      <c r="B36" s="163"/>
      <c r="C36" s="220"/>
      <c r="D36" s="165"/>
      <c r="E36" s="164"/>
      <c r="F36" s="164"/>
    </row>
    <row r="37" spans="1:6" s="222" customFormat="1" x14ac:dyDescent="0.2">
      <c r="A37" s="150">
        <v>6</v>
      </c>
      <c r="B37" s="155" t="s">
        <v>313</v>
      </c>
      <c r="C37" s="214"/>
      <c r="D37" s="153"/>
      <c r="E37" s="152"/>
      <c r="F37" s="152"/>
    </row>
    <row r="38" spans="1:6" s="222" customFormat="1" x14ac:dyDescent="0.2">
      <c r="A38" s="150"/>
      <c r="B38" s="151" t="s">
        <v>314</v>
      </c>
      <c r="C38" s="214"/>
      <c r="D38" s="153"/>
      <c r="E38" s="152"/>
      <c r="F38" s="152"/>
    </row>
    <row r="39" spans="1:6" s="222" customFormat="1" x14ac:dyDescent="0.2">
      <c r="A39" s="150"/>
      <c r="B39" s="151"/>
      <c r="C39" s="214">
        <v>14.9</v>
      </c>
      <c r="D39" s="153" t="s">
        <v>296</v>
      </c>
      <c r="E39" s="239"/>
      <c r="F39" s="152">
        <f>+C39*E39</f>
        <v>0</v>
      </c>
    </row>
    <row r="40" spans="1:6" s="222" customFormat="1" x14ac:dyDescent="0.2">
      <c r="A40" s="217"/>
      <c r="B40" s="159"/>
      <c r="C40" s="218"/>
      <c r="D40" s="161"/>
      <c r="E40" s="160"/>
      <c r="F40" s="160"/>
    </row>
    <row r="41" spans="1:6" s="222" customFormat="1" x14ac:dyDescent="0.2">
      <c r="A41" s="223"/>
      <c r="B41" s="209"/>
      <c r="C41" s="210"/>
      <c r="D41" s="211"/>
      <c r="E41" s="212"/>
      <c r="F41" s="212"/>
    </row>
    <row r="42" spans="1:6" s="222" customFormat="1" x14ac:dyDescent="0.2">
      <c r="A42" s="150">
        <v>7</v>
      </c>
      <c r="B42" s="155" t="s">
        <v>362</v>
      </c>
      <c r="C42" s="152"/>
      <c r="D42" s="153"/>
      <c r="E42" s="152"/>
      <c r="F42" s="152"/>
    </row>
    <row r="43" spans="1:6" s="222" customFormat="1" ht="127.5" x14ac:dyDescent="0.2">
      <c r="A43" s="150"/>
      <c r="B43" s="151" t="s">
        <v>363</v>
      </c>
      <c r="C43" s="152"/>
      <c r="D43" s="153"/>
      <c r="E43" s="152"/>
      <c r="F43" s="152"/>
    </row>
    <row r="44" spans="1:6" s="213" customFormat="1" x14ac:dyDescent="0.2">
      <c r="A44" s="150"/>
      <c r="B44" s="151"/>
      <c r="C44" s="152">
        <v>4</v>
      </c>
      <c r="D44" s="153" t="s">
        <v>296</v>
      </c>
      <c r="E44" s="239"/>
      <c r="F44" s="152">
        <f>+C44*E44</f>
        <v>0</v>
      </c>
    </row>
    <row r="45" spans="1:6" s="222" customFormat="1" x14ac:dyDescent="0.2">
      <c r="A45" s="223"/>
      <c r="B45" s="209"/>
      <c r="C45" s="210"/>
      <c r="D45" s="211"/>
      <c r="E45" s="212"/>
      <c r="F45" s="212"/>
    </row>
    <row r="46" spans="1:6" s="154" customFormat="1" x14ac:dyDescent="0.2">
      <c r="A46" s="162"/>
      <c r="B46" s="224"/>
      <c r="C46" s="164"/>
      <c r="D46" s="165"/>
      <c r="E46" s="164"/>
      <c r="F46" s="164"/>
    </row>
    <row r="47" spans="1:6" s="154" customFormat="1" ht="25.5" x14ac:dyDescent="0.2">
      <c r="A47" s="150">
        <v>8</v>
      </c>
      <c r="B47" s="155" t="s">
        <v>364</v>
      </c>
      <c r="C47" s="152"/>
      <c r="D47" s="153"/>
      <c r="E47" s="152"/>
      <c r="F47" s="152"/>
    </row>
    <row r="48" spans="1:6" s="154" customFormat="1" ht="76.5" x14ac:dyDescent="0.2">
      <c r="A48" s="150"/>
      <c r="B48" s="151" t="s">
        <v>365</v>
      </c>
      <c r="C48" s="152"/>
      <c r="D48" s="153"/>
      <c r="E48" s="152"/>
      <c r="F48" s="152"/>
    </row>
    <row r="49" spans="1:8" s="154" customFormat="1" x14ac:dyDescent="0.2">
      <c r="A49" s="150"/>
      <c r="B49" s="170"/>
      <c r="C49" s="152">
        <v>28</v>
      </c>
      <c r="D49" s="166" t="s">
        <v>152</v>
      </c>
      <c r="E49" s="239"/>
      <c r="F49" s="152">
        <f>+C49*E49</f>
        <v>0</v>
      </c>
    </row>
    <row r="50" spans="1:8" s="154" customFormat="1" x14ac:dyDescent="0.2">
      <c r="A50" s="158"/>
      <c r="B50" s="201"/>
      <c r="C50" s="160"/>
      <c r="D50" s="161"/>
      <c r="E50" s="160"/>
      <c r="F50" s="160"/>
    </row>
    <row r="51" spans="1:8" s="154" customFormat="1" x14ac:dyDescent="0.2">
      <c r="A51" s="162"/>
      <c r="B51" s="224"/>
      <c r="C51" s="164"/>
      <c r="D51" s="165"/>
      <c r="E51" s="164"/>
      <c r="F51" s="164"/>
    </row>
    <row r="52" spans="1:8" s="154" customFormat="1" x14ac:dyDescent="0.2">
      <c r="A52" s="150">
        <v>9</v>
      </c>
      <c r="B52" s="155" t="s">
        <v>366</v>
      </c>
      <c r="C52" s="152"/>
      <c r="D52" s="153"/>
      <c r="E52" s="152"/>
      <c r="F52" s="152"/>
    </row>
    <row r="53" spans="1:8" s="154" customFormat="1" ht="38.25" x14ac:dyDescent="0.2">
      <c r="A53" s="150"/>
      <c r="B53" s="151" t="s">
        <v>367</v>
      </c>
      <c r="C53" s="152"/>
      <c r="D53" s="153"/>
      <c r="E53" s="152"/>
      <c r="F53" s="152"/>
    </row>
    <row r="54" spans="1:8" s="154" customFormat="1" x14ac:dyDescent="0.2">
      <c r="A54" s="150"/>
      <c r="B54" s="170"/>
      <c r="C54" s="152">
        <f>1.18*4</f>
        <v>4.72</v>
      </c>
      <c r="D54" s="166" t="s">
        <v>296</v>
      </c>
      <c r="E54" s="239"/>
      <c r="F54" s="152">
        <f>+C54*E54</f>
        <v>0</v>
      </c>
    </row>
    <row r="55" spans="1:8" s="154" customFormat="1" x14ac:dyDescent="0.2">
      <c r="A55" s="158"/>
      <c r="B55" s="201"/>
      <c r="C55" s="160"/>
      <c r="D55" s="161"/>
      <c r="E55" s="160"/>
      <c r="F55" s="160"/>
    </row>
    <row r="56" spans="1:8" s="154" customFormat="1" x14ac:dyDescent="0.2">
      <c r="A56" s="162"/>
      <c r="B56" s="163"/>
      <c r="C56" s="164"/>
      <c r="D56" s="165"/>
      <c r="E56" s="164"/>
      <c r="F56" s="164"/>
    </row>
    <row r="57" spans="1:8" s="154" customFormat="1" x14ac:dyDescent="0.2">
      <c r="A57" s="150">
        <v>10</v>
      </c>
      <c r="B57" s="155" t="s">
        <v>297</v>
      </c>
      <c r="C57" s="152"/>
      <c r="D57" s="153"/>
      <c r="E57" s="152"/>
      <c r="F57" s="152"/>
    </row>
    <row r="58" spans="1:8" s="154" customFormat="1" ht="25.5" x14ac:dyDescent="0.2">
      <c r="A58" s="150"/>
      <c r="B58" s="151" t="s">
        <v>298</v>
      </c>
      <c r="C58" s="152"/>
      <c r="D58" s="153"/>
      <c r="E58" s="152"/>
      <c r="F58" s="152"/>
    </row>
    <row r="59" spans="1:8" s="154" customFormat="1" x14ac:dyDescent="0.2">
      <c r="A59" s="150"/>
      <c r="B59" s="151"/>
      <c r="C59" s="152">
        <f>1.82*4*0.2</f>
        <v>1.4560000000000002</v>
      </c>
      <c r="D59" s="166" t="s">
        <v>296</v>
      </c>
      <c r="E59" s="239"/>
      <c r="F59" s="152">
        <f>+C59*E59</f>
        <v>0</v>
      </c>
    </row>
    <row r="60" spans="1:8" s="154" customFormat="1" x14ac:dyDescent="0.2">
      <c r="A60" s="158"/>
      <c r="B60" s="159"/>
      <c r="C60" s="160"/>
      <c r="D60" s="161"/>
      <c r="E60" s="160"/>
      <c r="F60" s="160"/>
      <c r="H60" s="167"/>
    </row>
    <row r="61" spans="1:8" s="222" customFormat="1" x14ac:dyDescent="0.2">
      <c r="A61" s="219"/>
      <c r="B61" s="163"/>
      <c r="C61" s="220"/>
      <c r="D61" s="165"/>
      <c r="E61" s="164"/>
      <c r="F61" s="164"/>
    </row>
    <row r="62" spans="1:8" s="222" customFormat="1" x14ac:dyDescent="0.2">
      <c r="A62" s="150">
        <v>11</v>
      </c>
      <c r="B62" s="155" t="s">
        <v>315</v>
      </c>
      <c r="C62" s="214"/>
      <c r="D62" s="153"/>
      <c r="E62" s="152"/>
      <c r="F62" s="152"/>
    </row>
    <row r="63" spans="1:8" s="222" customFormat="1" x14ac:dyDescent="0.2">
      <c r="A63" s="150"/>
      <c r="B63" s="151" t="s">
        <v>316</v>
      </c>
      <c r="C63" s="214"/>
      <c r="D63" s="153"/>
      <c r="E63" s="152"/>
      <c r="F63" s="152"/>
    </row>
    <row r="64" spans="1:8" s="213" customFormat="1" x14ac:dyDescent="0.2">
      <c r="A64" s="150"/>
      <c r="B64" s="151"/>
      <c r="C64" s="214">
        <v>10</v>
      </c>
      <c r="D64" s="153" t="s">
        <v>317</v>
      </c>
      <c r="E64" s="239"/>
      <c r="F64" s="152">
        <f>+C64*E64</f>
        <v>0</v>
      </c>
    </row>
    <row r="65" spans="1:6" s="213" customFormat="1" x14ac:dyDescent="0.2">
      <c r="A65" s="217"/>
      <c r="B65" s="159"/>
      <c r="C65" s="218"/>
      <c r="D65" s="161"/>
      <c r="E65" s="160"/>
      <c r="F65" s="160"/>
    </row>
    <row r="66" spans="1:6" s="154" customFormat="1" x14ac:dyDescent="0.2">
      <c r="A66" s="162"/>
      <c r="B66" s="224"/>
      <c r="C66" s="164"/>
      <c r="D66" s="165"/>
      <c r="E66" s="164"/>
      <c r="F66" s="164"/>
    </row>
    <row r="67" spans="1:6" s="154" customFormat="1" x14ac:dyDescent="0.2">
      <c r="A67" s="150">
        <v>12</v>
      </c>
      <c r="B67" s="155" t="s">
        <v>368</v>
      </c>
      <c r="C67" s="152"/>
      <c r="D67" s="153"/>
      <c r="E67" s="152"/>
      <c r="F67" s="152"/>
    </row>
    <row r="68" spans="1:6" s="154" customFormat="1" ht="25.5" x14ac:dyDescent="0.2">
      <c r="A68" s="150"/>
      <c r="B68" s="151" t="s">
        <v>369</v>
      </c>
      <c r="C68" s="152"/>
      <c r="D68" s="153"/>
      <c r="E68" s="152"/>
      <c r="F68" s="152"/>
    </row>
    <row r="69" spans="1:6" s="154" customFormat="1" x14ac:dyDescent="0.2">
      <c r="A69" s="150"/>
      <c r="B69" s="170"/>
      <c r="C69" s="152">
        <f>+(8.96+10)*0.25</f>
        <v>4.74</v>
      </c>
      <c r="D69" s="166" t="s">
        <v>296</v>
      </c>
      <c r="E69" s="239"/>
      <c r="F69" s="152">
        <f>+C69*E69</f>
        <v>0</v>
      </c>
    </row>
    <row r="70" spans="1:6" s="154" customFormat="1" x14ac:dyDescent="0.2">
      <c r="A70" s="158"/>
      <c r="B70" s="201"/>
      <c r="C70" s="160"/>
      <c r="D70" s="161"/>
      <c r="E70" s="160"/>
      <c r="F70" s="160"/>
    </row>
    <row r="71" spans="1:6" s="213" customFormat="1" x14ac:dyDescent="0.2">
      <c r="A71" s="219"/>
      <c r="B71" s="163"/>
      <c r="C71" s="220"/>
      <c r="D71" s="165"/>
      <c r="E71" s="164"/>
      <c r="F71" s="164"/>
    </row>
    <row r="72" spans="1:6" s="213" customFormat="1" ht="25.5" x14ac:dyDescent="0.2">
      <c r="A72" s="150">
        <v>13</v>
      </c>
      <c r="B72" s="155" t="s">
        <v>318</v>
      </c>
      <c r="C72" s="214"/>
      <c r="D72" s="153"/>
      <c r="E72" s="168"/>
      <c r="F72" s="168"/>
    </row>
    <row r="73" spans="1:6" s="213" customFormat="1" ht="102" x14ac:dyDescent="0.2">
      <c r="A73" s="150"/>
      <c r="B73" s="151" t="s">
        <v>370</v>
      </c>
      <c r="C73" s="214"/>
      <c r="D73" s="153"/>
      <c r="E73" s="168"/>
      <c r="F73" s="168"/>
    </row>
    <row r="74" spans="1:6" s="213" customFormat="1" x14ac:dyDescent="0.2">
      <c r="A74" s="150"/>
      <c r="B74" s="151"/>
      <c r="C74" s="214">
        <f>2.9*2.9</f>
        <v>8.41</v>
      </c>
      <c r="D74" s="153" t="s">
        <v>296</v>
      </c>
      <c r="E74" s="239"/>
      <c r="F74" s="152">
        <f>+C74*E74</f>
        <v>0</v>
      </c>
    </row>
    <row r="75" spans="1:6" s="213" customFormat="1" x14ac:dyDescent="0.2">
      <c r="A75" s="217"/>
      <c r="B75" s="159"/>
      <c r="C75" s="218"/>
      <c r="D75" s="161"/>
      <c r="E75" s="160"/>
      <c r="F75" s="160"/>
    </row>
    <row r="76" spans="1:6" s="213" customFormat="1" x14ac:dyDescent="0.2">
      <c r="A76" s="219"/>
      <c r="B76" s="163"/>
      <c r="C76" s="220"/>
      <c r="D76" s="165"/>
      <c r="E76" s="164"/>
      <c r="F76" s="164"/>
    </row>
    <row r="77" spans="1:6" s="213" customFormat="1" x14ac:dyDescent="0.2">
      <c r="A77" s="150">
        <v>14</v>
      </c>
      <c r="B77" s="155" t="s">
        <v>320</v>
      </c>
      <c r="C77" s="214"/>
      <c r="D77" s="153"/>
      <c r="E77" s="152"/>
      <c r="F77" s="152"/>
    </row>
    <row r="78" spans="1:6" s="213" customFormat="1" ht="38.25" x14ac:dyDescent="0.2">
      <c r="A78" s="150"/>
      <c r="B78" s="151" t="s">
        <v>321</v>
      </c>
      <c r="C78" s="214"/>
      <c r="D78" s="153"/>
      <c r="E78" s="152"/>
      <c r="F78" s="152"/>
    </row>
    <row r="79" spans="1:6" s="213" customFormat="1" x14ac:dyDescent="0.2">
      <c r="A79" s="150"/>
      <c r="B79" s="151"/>
      <c r="C79" s="214">
        <f>2.9*4*0.2</f>
        <v>2.3199999999999998</v>
      </c>
      <c r="D79" s="166" t="s">
        <v>296</v>
      </c>
      <c r="E79" s="239"/>
      <c r="F79" s="152">
        <f>+C79*E79</f>
        <v>0</v>
      </c>
    </row>
    <row r="80" spans="1:6" s="213" customFormat="1" x14ac:dyDescent="0.2">
      <c r="A80" s="217"/>
      <c r="B80" s="159"/>
      <c r="C80" s="218"/>
      <c r="D80" s="161"/>
      <c r="E80" s="160"/>
      <c r="F80" s="160"/>
    </row>
    <row r="81" spans="1:8" s="213" customFormat="1" x14ac:dyDescent="0.2">
      <c r="A81" s="219"/>
      <c r="B81" s="163"/>
      <c r="C81" s="220"/>
      <c r="D81" s="165"/>
      <c r="E81" s="164"/>
      <c r="F81" s="164"/>
    </row>
    <row r="82" spans="1:8" s="213" customFormat="1" x14ac:dyDescent="0.2">
      <c r="A82" s="150">
        <v>15</v>
      </c>
      <c r="B82" s="155" t="s">
        <v>322</v>
      </c>
      <c r="C82" s="214"/>
      <c r="D82" s="153"/>
      <c r="E82" s="152"/>
      <c r="F82" s="152"/>
    </row>
    <row r="83" spans="1:8" s="213" customFormat="1" ht="76.5" x14ac:dyDescent="0.2">
      <c r="A83" s="150"/>
      <c r="B83" s="151" t="s">
        <v>323</v>
      </c>
      <c r="C83" s="214"/>
      <c r="D83" s="153"/>
      <c r="E83" s="152"/>
      <c r="F83" s="152"/>
    </row>
    <row r="84" spans="1:8" s="213" customFormat="1" x14ac:dyDescent="0.2">
      <c r="A84" s="150"/>
      <c r="B84" s="151"/>
      <c r="C84" s="214">
        <f>3.58*0.67+2.51*0.87</f>
        <v>4.5823</v>
      </c>
      <c r="D84" s="166" t="s">
        <v>296</v>
      </c>
      <c r="E84" s="239"/>
      <c r="F84" s="152">
        <f>+C84*E84</f>
        <v>0</v>
      </c>
    </row>
    <row r="85" spans="1:8" s="213" customFormat="1" x14ac:dyDescent="0.2">
      <c r="A85" s="217"/>
      <c r="B85" s="159"/>
      <c r="C85" s="218"/>
      <c r="D85" s="161"/>
      <c r="E85" s="160"/>
      <c r="F85" s="160"/>
    </row>
    <row r="86" spans="1:8" s="213" customFormat="1" x14ac:dyDescent="0.2">
      <c r="A86" s="219"/>
      <c r="B86" s="163"/>
      <c r="C86" s="220"/>
      <c r="D86" s="165"/>
      <c r="E86" s="164"/>
      <c r="F86" s="164"/>
      <c r="H86" s="225"/>
    </row>
    <row r="87" spans="1:8" s="213" customFormat="1" x14ac:dyDescent="0.2">
      <c r="A87" s="150">
        <v>16</v>
      </c>
      <c r="B87" s="155" t="s">
        <v>324</v>
      </c>
      <c r="C87" s="214"/>
      <c r="D87" s="153"/>
      <c r="E87" s="152"/>
      <c r="F87" s="152"/>
    </row>
    <row r="88" spans="1:8" s="213" customFormat="1" ht="76.5" x14ac:dyDescent="0.2">
      <c r="A88" s="150"/>
      <c r="B88" s="151" t="s">
        <v>371</v>
      </c>
      <c r="C88" s="214"/>
      <c r="D88" s="153"/>
      <c r="E88" s="152"/>
      <c r="F88" s="152"/>
    </row>
    <row r="89" spans="1:8" s="213" customFormat="1" x14ac:dyDescent="0.2">
      <c r="A89" s="150"/>
      <c r="B89" s="151"/>
      <c r="C89" s="214">
        <f>2.9*2.9*0.2-0.5*0.2+9.48*0.12*0.25</f>
        <v>1.8664000000000001</v>
      </c>
      <c r="D89" s="153" t="s">
        <v>285</v>
      </c>
      <c r="E89" s="239"/>
      <c r="F89" s="152">
        <f>+C89*E89</f>
        <v>0</v>
      </c>
    </row>
    <row r="90" spans="1:8" s="213" customFormat="1" x14ac:dyDescent="0.2">
      <c r="A90" s="217"/>
      <c r="B90" s="159"/>
      <c r="C90" s="218"/>
      <c r="D90" s="161"/>
      <c r="E90" s="160"/>
      <c r="F90" s="160"/>
    </row>
    <row r="91" spans="1:8" s="213" customFormat="1" x14ac:dyDescent="0.2">
      <c r="A91" s="219"/>
      <c r="B91" s="163"/>
      <c r="C91" s="220"/>
      <c r="D91" s="165"/>
      <c r="E91" s="164"/>
      <c r="F91" s="164"/>
    </row>
    <row r="92" spans="1:8" s="213" customFormat="1" x14ac:dyDescent="0.2">
      <c r="A92" s="150">
        <v>17</v>
      </c>
      <c r="B92" s="155" t="s">
        <v>326</v>
      </c>
      <c r="C92" s="214"/>
      <c r="D92" s="153"/>
      <c r="E92" s="152"/>
      <c r="F92" s="152"/>
    </row>
    <row r="93" spans="1:8" s="213" customFormat="1" ht="76.5" x14ac:dyDescent="0.2">
      <c r="A93" s="150"/>
      <c r="B93" s="151" t="s">
        <v>327</v>
      </c>
      <c r="C93" s="214"/>
      <c r="D93" s="153"/>
      <c r="E93" s="152"/>
      <c r="F93" s="152"/>
    </row>
    <row r="94" spans="1:8" s="213" customFormat="1" x14ac:dyDescent="0.2">
      <c r="A94" s="150"/>
      <c r="B94" s="151"/>
      <c r="C94" s="214">
        <f>3.11*0.15*0.67</f>
        <v>0.31255499999999997</v>
      </c>
      <c r="D94" s="153" t="s">
        <v>285</v>
      </c>
      <c r="E94" s="239"/>
      <c r="F94" s="152">
        <f>+C94*E94</f>
        <v>0</v>
      </c>
    </row>
    <row r="95" spans="1:8" s="213" customFormat="1" x14ac:dyDescent="0.2">
      <c r="A95" s="217"/>
      <c r="B95" s="159"/>
      <c r="C95" s="218"/>
      <c r="D95" s="161"/>
      <c r="E95" s="160"/>
      <c r="F95" s="160"/>
    </row>
    <row r="96" spans="1:8" s="213" customFormat="1" x14ac:dyDescent="0.2">
      <c r="A96" s="219"/>
      <c r="B96" s="163"/>
      <c r="C96" s="220"/>
      <c r="D96" s="165"/>
      <c r="E96" s="164"/>
      <c r="F96" s="164"/>
    </row>
    <row r="97" spans="1:6" s="213" customFormat="1" x14ac:dyDescent="0.2">
      <c r="A97" s="150">
        <v>18</v>
      </c>
      <c r="B97" s="155" t="s">
        <v>372</v>
      </c>
      <c r="C97" s="214"/>
      <c r="D97" s="153"/>
      <c r="E97" s="152"/>
      <c r="F97" s="152"/>
    </row>
    <row r="98" spans="1:6" s="213" customFormat="1" ht="76.5" x14ac:dyDescent="0.2">
      <c r="A98" s="150"/>
      <c r="B98" s="151" t="s">
        <v>373</v>
      </c>
      <c r="C98" s="214"/>
      <c r="D98" s="153"/>
      <c r="E98" s="152"/>
      <c r="F98" s="152"/>
    </row>
    <row r="99" spans="1:6" s="213" customFormat="1" x14ac:dyDescent="0.2">
      <c r="A99" s="150"/>
      <c r="B99" s="151"/>
      <c r="C99" s="214">
        <f>(1.176+0.264*2)*0.2*2</f>
        <v>0.68159999999999998</v>
      </c>
      <c r="D99" s="153" t="s">
        <v>285</v>
      </c>
      <c r="E99" s="239"/>
      <c r="F99" s="152">
        <f>+C99*E99</f>
        <v>0</v>
      </c>
    </row>
    <row r="100" spans="1:6" s="213" customFormat="1" x14ac:dyDescent="0.2">
      <c r="A100" s="217"/>
      <c r="B100" s="159"/>
      <c r="C100" s="218"/>
      <c r="D100" s="161"/>
      <c r="E100" s="160"/>
      <c r="F100" s="160"/>
    </row>
    <row r="101" spans="1:6" s="213" customFormat="1" x14ac:dyDescent="0.2">
      <c r="A101" s="219"/>
      <c r="B101" s="163"/>
      <c r="C101" s="220"/>
      <c r="D101" s="165"/>
      <c r="E101" s="164"/>
      <c r="F101" s="164"/>
    </row>
    <row r="102" spans="1:6" s="213" customFormat="1" x14ac:dyDescent="0.2">
      <c r="A102" s="150">
        <v>19</v>
      </c>
      <c r="B102" s="155" t="s">
        <v>328</v>
      </c>
      <c r="C102" s="214"/>
      <c r="D102" s="153"/>
      <c r="E102" s="168"/>
      <c r="F102" s="168"/>
    </row>
    <row r="103" spans="1:6" s="213" customFormat="1" ht="25.5" x14ac:dyDescent="0.2">
      <c r="A103" s="150"/>
      <c r="B103" s="151" t="s">
        <v>329</v>
      </c>
      <c r="C103" s="214"/>
      <c r="D103" s="153"/>
      <c r="E103" s="168"/>
      <c r="F103" s="168"/>
    </row>
    <row r="104" spans="1:6" s="213" customFormat="1" x14ac:dyDescent="0.2">
      <c r="A104" s="150"/>
      <c r="B104" s="151"/>
      <c r="C104" s="214">
        <v>261.89</v>
      </c>
      <c r="D104" s="153" t="s">
        <v>40</v>
      </c>
      <c r="E104" s="239"/>
      <c r="F104" s="152">
        <f>+C104*E104</f>
        <v>0</v>
      </c>
    </row>
    <row r="105" spans="1:6" s="213" customFormat="1" x14ac:dyDescent="0.2">
      <c r="A105" s="217"/>
      <c r="B105" s="159"/>
      <c r="C105" s="218"/>
      <c r="D105" s="161"/>
      <c r="E105" s="160"/>
      <c r="F105" s="160"/>
    </row>
    <row r="106" spans="1:6" s="213" customFormat="1" x14ac:dyDescent="0.2">
      <c r="A106" s="219"/>
      <c r="B106" s="163"/>
      <c r="C106" s="220"/>
      <c r="D106" s="165"/>
      <c r="E106" s="164"/>
      <c r="F106" s="164"/>
    </row>
    <row r="107" spans="1:6" s="213" customFormat="1" x14ac:dyDescent="0.2">
      <c r="A107" s="150">
        <v>20</v>
      </c>
      <c r="B107" s="155" t="s">
        <v>330</v>
      </c>
      <c r="C107" s="214"/>
      <c r="D107" s="153"/>
      <c r="E107" s="152"/>
      <c r="F107" s="152"/>
    </row>
    <row r="108" spans="1:6" s="213" customFormat="1" ht="38.25" x14ac:dyDescent="0.2">
      <c r="A108" s="150"/>
      <c r="B108" s="151" t="s">
        <v>331</v>
      </c>
      <c r="C108" s="214"/>
      <c r="D108" s="153"/>
      <c r="E108" s="152"/>
      <c r="F108" s="152"/>
    </row>
    <row r="109" spans="1:6" s="213" customFormat="1" x14ac:dyDescent="0.2">
      <c r="A109" s="150"/>
      <c r="B109" s="151"/>
      <c r="C109" s="214">
        <v>160.85</v>
      </c>
      <c r="D109" s="153" t="s">
        <v>40</v>
      </c>
      <c r="E109" s="239"/>
      <c r="F109" s="152">
        <f>+C109*E109</f>
        <v>0</v>
      </c>
    </row>
    <row r="110" spans="1:6" s="213" customFormat="1" x14ac:dyDescent="0.2">
      <c r="A110" s="217"/>
      <c r="B110" s="159"/>
      <c r="C110" s="218"/>
      <c r="D110" s="161"/>
      <c r="E110" s="160"/>
      <c r="F110" s="160"/>
    </row>
    <row r="111" spans="1:6" s="213" customFormat="1" x14ac:dyDescent="0.2">
      <c r="A111" s="219"/>
      <c r="B111" s="163"/>
      <c r="C111" s="220"/>
      <c r="D111" s="165"/>
      <c r="E111" s="164"/>
      <c r="F111" s="164"/>
    </row>
    <row r="112" spans="1:6" s="213" customFormat="1" x14ac:dyDescent="0.2">
      <c r="A112" s="150">
        <v>21</v>
      </c>
      <c r="B112" s="155" t="s">
        <v>332</v>
      </c>
      <c r="C112" s="214"/>
      <c r="D112" s="153"/>
      <c r="E112" s="152"/>
      <c r="F112" s="152"/>
    </row>
    <row r="113" spans="1:6" s="213" customFormat="1" ht="25.5" x14ac:dyDescent="0.2">
      <c r="A113" s="169"/>
      <c r="B113" s="226" t="s">
        <v>333</v>
      </c>
      <c r="F113" s="216"/>
    </row>
    <row r="114" spans="1:6" s="213" customFormat="1" x14ac:dyDescent="0.2">
      <c r="A114" s="169"/>
      <c r="B114" s="226"/>
      <c r="C114" s="214">
        <v>50.08</v>
      </c>
      <c r="D114" s="153" t="s">
        <v>40</v>
      </c>
      <c r="E114" s="239"/>
      <c r="F114" s="152">
        <f>+C114*E114</f>
        <v>0</v>
      </c>
    </row>
    <row r="115" spans="1:6" s="213" customFormat="1" x14ac:dyDescent="0.2">
      <c r="A115" s="217"/>
      <c r="B115" s="159"/>
      <c r="C115" s="218"/>
      <c r="D115" s="161"/>
      <c r="E115" s="160"/>
      <c r="F115" s="160"/>
    </row>
    <row r="116" spans="1:6" s="213" customFormat="1" x14ac:dyDescent="0.2">
      <c r="A116" s="219"/>
      <c r="B116" s="163"/>
      <c r="C116" s="220"/>
      <c r="D116" s="165"/>
      <c r="E116" s="164"/>
      <c r="F116" s="164"/>
    </row>
    <row r="117" spans="1:6" s="213" customFormat="1" x14ac:dyDescent="0.2">
      <c r="A117" s="150">
        <v>22</v>
      </c>
      <c r="B117" s="155" t="s">
        <v>334</v>
      </c>
      <c r="C117" s="214"/>
      <c r="D117" s="153"/>
      <c r="E117" s="152"/>
      <c r="F117" s="152"/>
    </row>
    <row r="118" spans="1:6" s="213" customFormat="1" ht="76.5" x14ac:dyDescent="0.2">
      <c r="A118" s="150"/>
      <c r="B118" s="151" t="s">
        <v>335</v>
      </c>
      <c r="C118" s="214"/>
      <c r="D118" s="153"/>
      <c r="E118" s="152"/>
      <c r="F118" s="152"/>
    </row>
    <row r="119" spans="1:6" s="213" customFormat="1" x14ac:dyDescent="0.2">
      <c r="A119" s="150"/>
      <c r="B119" s="151"/>
      <c r="C119" s="214">
        <v>1</v>
      </c>
      <c r="D119" s="153" t="s">
        <v>152</v>
      </c>
      <c r="E119" s="239"/>
      <c r="F119" s="152">
        <f>+C119*E119</f>
        <v>0</v>
      </c>
    </row>
    <row r="120" spans="1:6" s="213" customFormat="1" x14ac:dyDescent="0.2">
      <c r="A120" s="217"/>
      <c r="B120" s="159"/>
      <c r="C120" s="218"/>
      <c r="D120" s="161"/>
      <c r="E120" s="160"/>
      <c r="F120" s="160"/>
    </row>
    <row r="121" spans="1:6" s="154" customFormat="1" x14ac:dyDescent="0.2">
      <c r="A121" s="162"/>
      <c r="B121" s="163"/>
      <c r="C121" s="164"/>
      <c r="D121" s="165"/>
      <c r="E121" s="164"/>
      <c r="F121" s="164"/>
    </row>
    <row r="122" spans="1:6" s="154" customFormat="1" x14ac:dyDescent="0.2">
      <c r="A122" s="150">
        <v>23</v>
      </c>
      <c r="B122" s="155" t="s">
        <v>336</v>
      </c>
      <c r="C122" s="152"/>
      <c r="D122" s="153"/>
      <c r="E122" s="152"/>
      <c r="F122" s="152"/>
    </row>
    <row r="123" spans="1:6" s="154" customFormat="1" ht="102" x14ac:dyDescent="0.2">
      <c r="A123" s="150"/>
      <c r="B123" s="151" t="s">
        <v>374</v>
      </c>
      <c r="C123" s="152"/>
      <c r="D123" s="153"/>
      <c r="E123" s="152"/>
      <c r="F123" s="152"/>
    </row>
    <row r="124" spans="1:6" s="154" customFormat="1" x14ac:dyDescent="0.2">
      <c r="A124" s="150"/>
      <c r="B124" s="151"/>
      <c r="C124" s="152">
        <v>1</v>
      </c>
      <c r="D124" s="153" t="s">
        <v>152</v>
      </c>
      <c r="E124" s="239"/>
      <c r="F124" s="152">
        <f>+C124*E124</f>
        <v>0</v>
      </c>
    </row>
    <row r="125" spans="1:6" s="154" customFormat="1" x14ac:dyDescent="0.2">
      <c r="A125" s="158"/>
      <c r="B125" s="159"/>
      <c r="C125" s="160"/>
      <c r="D125" s="161"/>
      <c r="E125" s="160"/>
      <c r="F125" s="160"/>
    </row>
    <row r="126" spans="1:6" s="213" customFormat="1" x14ac:dyDescent="0.2">
      <c r="A126" s="219"/>
      <c r="B126" s="163"/>
      <c r="C126" s="220"/>
      <c r="D126" s="165"/>
      <c r="E126" s="164"/>
      <c r="F126" s="164"/>
    </row>
    <row r="127" spans="1:6" s="213" customFormat="1" x14ac:dyDescent="0.2">
      <c r="A127" s="150">
        <v>24</v>
      </c>
      <c r="B127" s="155" t="s">
        <v>338</v>
      </c>
      <c r="C127" s="214"/>
      <c r="D127" s="153"/>
      <c r="E127" s="152"/>
      <c r="F127" s="152"/>
    </row>
    <row r="128" spans="1:6" s="213" customFormat="1" ht="51" x14ac:dyDescent="0.2">
      <c r="A128" s="150"/>
      <c r="B128" s="151" t="s">
        <v>375</v>
      </c>
      <c r="C128" s="214"/>
      <c r="D128" s="153"/>
      <c r="E128" s="152"/>
      <c r="F128" s="152"/>
    </row>
    <row r="129" spans="1:6" s="213" customFormat="1" x14ac:dyDescent="0.2">
      <c r="A129" s="150"/>
      <c r="B129" s="151"/>
      <c r="C129" s="214">
        <v>1</v>
      </c>
      <c r="D129" s="153" t="s">
        <v>152</v>
      </c>
      <c r="E129" s="239"/>
      <c r="F129" s="152">
        <f>+C129*E129</f>
        <v>0</v>
      </c>
    </row>
    <row r="130" spans="1:6" s="213" customFormat="1" x14ac:dyDescent="0.2">
      <c r="A130" s="171"/>
      <c r="B130" s="159"/>
      <c r="C130" s="218"/>
      <c r="D130" s="161"/>
      <c r="E130" s="160"/>
      <c r="F130" s="160"/>
    </row>
    <row r="131" spans="1:6" s="154" customFormat="1" x14ac:dyDescent="0.2">
      <c r="A131" s="156"/>
      <c r="B131" s="151"/>
      <c r="C131" s="152"/>
      <c r="D131" s="153"/>
      <c r="E131" s="152"/>
      <c r="F131" s="152"/>
    </row>
    <row r="132" spans="1:6" s="154" customFormat="1" x14ac:dyDescent="0.2">
      <c r="A132" s="150">
        <v>25</v>
      </c>
      <c r="B132" s="155" t="s">
        <v>340</v>
      </c>
      <c r="C132" s="152"/>
      <c r="D132" s="153"/>
      <c r="E132" s="152"/>
      <c r="F132" s="152"/>
    </row>
    <row r="133" spans="1:6" s="154" customFormat="1" ht="51" x14ac:dyDescent="0.2">
      <c r="A133" s="150"/>
      <c r="B133" s="151" t="s">
        <v>376</v>
      </c>
      <c r="C133" s="152"/>
      <c r="D133" s="153"/>
      <c r="E133" s="152"/>
      <c r="F133" s="152"/>
    </row>
    <row r="134" spans="1:6" s="154" customFormat="1" x14ac:dyDescent="0.2">
      <c r="A134" s="150"/>
      <c r="B134" s="151"/>
      <c r="C134" s="152">
        <v>1</v>
      </c>
      <c r="D134" s="153" t="s">
        <v>152</v>
      </c>
      <c r="E134" s="239"/>
      <c r="F134" s="152">
        <f>+C134*E134</f>
        <v>0</v>
      </c>
    </row>
    <row r="135" spans="1:6" s="154" customFormat="1" x14ac:dyDescent="0.2">
      <c r="A135" s="158"/>
      <c r="B135" s="159"/>
      <c r="C135" s="160"/>
      <c r="D135" s="161"/>
      <c r="E135" s="160"/>
      <c r="F135" s="160"/>
    </row>
    <row r="136" spans="1:6" s="154" customFormat="1" x14ac:dyDescent="0.2">
      <c r="A136" s="162"/>
      <c r="B136" s="163"/>
      <c r="C136" s="164"/>
      <c r="D136" s="165"/>
      <c r="E136" s="164"/>
      <c r="F136" s="164"/>
    </row>
    <row r="137" spans="1:6" s="154" customFormat="1" ht="25.5" x14ac:dyDescent="0.2">
      <c r="A137" s="150">
        <v>26</v>
      </c>
      <c r="B137" s="155" t="s">
        <v>377</v>
      </c>
      <c r="C137" s="152"/>
      <c r="D137" s="153"/>
      <c r="E137" s="152"/>
      <c r="F137" s="152"/>
    </row>
    <row r="138" spans="1:6" s="154" customFormat="1" ht="51" x14ac:dyDescent="0.2">
      <c r="A138" s="150"/>
      <c r="B138" s="151" t="s">
        <v>378</v>
      </c>
      <c r="C138" s="152"/>
      <c r="D138" s="153"/>
      <c r="E138" s="152"/>
      <c r="F138" s="152"/>
    </row>
    <row r="139" spans="1:6" s="154" customFormat="1" x14ac:dyDescent="0.2">
      <c r="A139" s="150"/>
      <c r="B139" s="151"/>
      <c r="C139" s="152">
        <v>1</v>
      </c>
      <c r="D139" s="166" t="s">
        <v>152</v>
      </c>
      <c r="E139" s="239"/>
      <c r="F139" s="152">
        <f>+C139*E139</f>
        <v>0</v>
      </c>
    </row>
    <row r="140" spans="1:6" s="154" customFormat="1" x14ac:dyDescent="0.2">
      <c r="A140" s="158"/>
      <c r="B140" s="159"/>
      <c r="C140" s="160"/>
      <c r="D140" s="161"/>
      <c r="E140" s="160"/>
      <c r="F140" s="160"/>
    </row>
    <row r="141" spans="1:6" s="26" customFormat="1" x14ac:dyDescent="0.2">
      <c r="A141" s="37"/>
      <c r="B141" s="67" t="s">
        <v>2</v>
      </c>
      <c r="C141" s="38"/>
      <c r="D141" s="39"/>
      <c r="E141" s="40" t="s">
        <v>46</v>
      </c>
      <c r="F141" s="40">
        <f>SUM(F11:F140)</f>
        <v>0</v>
      </c>
    </row>
    <row r="142" spans="1:6" s="213" customFormat="1" x14ac:dyDescent="0.2">
      <c r="A142" s="177"/>
      <c r="B142" s="170"/>
      <c r="C142" s="227"/>
      <c r="D142" s="178"/>
      <c r="E142" s="228"/>
      <c r="F142" s="228"/>
    </row>
  </sheetData>
  <sheetProtection algorithmName="SHA-512" hashValue="iWYg7uSvgQssFXTqwjj5sd4MkoqXapbCY4ZEM4RJWVb1L9WMkCVR+7JMYC0f5emUru9sb670wIzI9zOkrzAEMQ==" saltValue="t7NuA8wMhmS76isZ2b4lbg=="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4" manualBreakCount="4">
    <brk id="30" max="5" man="1"/>
    <brk id="55" max="5" man="1"/>
    <brk id="85" max="5" man="1"/>
    <brk id="115"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K30"/>
  <sheetViews>
    <sheetView topLeftCell="A11" zoomScaleNormal="100" zoomScaleSheetLayoutView="100" workbookViewId="0">
      <selection activeCell="E11" sqref="E11"/>
    </sheetView>
  </sheetViews>
  <sheetFormatPr defaultRowHeight="12.75" x14ac:dyDescent="0.2"/>
  <cols>
    <col min="1" max="1" width="7.7109375" style="185" customWidth="1"/>
    <col min="2" max="2" width="36.7109375" style="207" customWidth="1"/>
    <col min="3" max="4" width="7.7109375" style="185" customWidth="1"/>
    <col min="5" max="6" width="13.7109375" style="168" customWidth="1"/>
    <col min="7" max="7" width="9.140625" style="185"/>
    <col min="8" max="8" width="10.140625" style="185" customWidth="1"/>
    <col min="9" max="10" width="9.140625" style="185"/>
    <col min="11" max="11" width="9.140625" style="168" bestFit="1" customWidth="1"/>
    <col min="12" max="255" width="9.140625" style="185"/>
    <col min="256" max="256" width="3.42578125" style="185" customWidth="1"/>
    <col min="257" max="257" width="3.5703125" style="185" customWidth="1"/>
    <col min="258" max="258" width="41.5703125" style="185" customWidth="1"/>
    <col min="259" max="259" width="6.5703125" style="185" customWidth="1"/>
    <col min="260" max="260" width="4.28515625" style="185" customWidth="1"/>
    <col min="261" max="261" width="8" style="185" customWidth="1"/>
    <col min="262" max="262" width="8.85546875" style="185" customWidth="1"/>
    <col min="263" max="263" width="9.140625" style="185"/>
    <col min="264" max="264" width="10.140625" style="185" customWidth="1"/>
    <col min="265" max="266" width="9.140625" style="185"/>
    <col min="267" max="267" width="9.140625" style="185" bestFit="1" customWidth="1"/>
    <col min="268" max="511" width="9.140625" style="185"/>
    <col min="512" max="512" width="3.42578125" style="185" customWidth="1"/>
    <col min="513" max="513" width="3.5703125" style="185" customWidth="1"/>
    <col min="514" max="514" width="41.5703125" style="185" customWidth="1"/>
    <col min="515" max="515" width="6.5703125" style="185" customWidth="1"/>
    <col min="516" max="516" width="4.28515625" style="185" customWidth="1"/>
    <col min="517" max="517" width="8" style="185" customWidth="1"/>
    <col min="518" max="518" width="8.85546875" style="185" customWidth="1"/>
    <col min="519" max="519" width="9.140625" style="185"/>
    <col min="520" max="520" width="10.140625" style="185" customWidth="1"/>
    <col min="521" max="522" width="9.140625" style="185"/>
    <col min="523" max="523" width="9.140625" style="185" bestFit="1" customWidth="1"/>
    <col min="524" max="767" width="9.140625" style="185"/>
    <col min="768" max="768" width="3.42578125" style="185" customWidth="1"/>
    <col min="769" max="769" width="3.5703125" style="185" customWidth="1"/>
    <col min="770" max="770" width="41.5703125" style="185" customWidth="1"/>
    <col min="771" max="771" width="6.5703125" style="185" customWidth="1"/>
    <col min="772" max="772" width="4.28515625" style="185" customWidth="1"/>
    <col min="773" max="773" width="8" style="185" customWidth="1"/>
    <col min="774" max="774" width="8.85546875" style="185" customWidth="1"/>
    <col min="775" max="775" width="9.140625" style="185"/>
    <col min="776" max="776" width="10.140625" style="185" customWidth="1"/>
    <col min="777" max="778" width="9.140625" style="185"/>
    <col min="779" max="779" width="9.140625" style="185" bestFit="1" customWidth="1"/>
    <col min="780" max="1023" width="9.140625" style="185"/>
    <col min="1024" max="1024" width="3.42578125" style="185" customWidth="1"/>
    <col min="1025" max="1025" width="3.5703125" style="185" customWidth="1"/>
    <col min="1026" max="1026" width="41.5703125" style="185" customWidth="1"/>
    <col min="1027" max="1027" width="6.5703125" style="185" customWidth="1"/>
    <col min="1028" max="1028" width="4.28515625" style="185" customWidth="1"/>
    <col min="1029" max="1029" width="8" style="185" customWidth="1"/>
    <col min="1030" max="1030" width="8.85546875" style="185" customWidth="1"/>
    <col min="1031" max="1031" width="9.140625" style="185"/>
    <col min="1032" max="1032" width="10.140625" style="185" customWidth="1"/>
    <col min="1033" max="1034" width="9.140625" style="185"/>
    <col min="1035" max="1035" width="9.140625" style="185" bestFit="1" customWidth="1"/>
    <col min="1036" max="1279" width="9.140625" style="185"/>
    <col min="1280" max="1280" width="3.42578125" style="185" customWidth="1"/>
    <col min="1281" max="1281" width="3.5703125" style="185" customWidth="1"/>
    <col min="1282" max="1282" width="41.5703125" style="185" customWidth="1"/>
    <col min="1283" max="1283" width="6.5703125" style="185" customWidth="1"/>
    <col min="1284" max="1284" width="4.28515625" style="185" customWidth="1"/>
    <col min="1285" max="1285" width="8" style="185" customWidth="1"/>
    <col min="1286" max="1286" width="8.85546875" style="185" customWidth="1"/>
    <col min="1287" max="1287" width="9.140625" style="185"/>
    <col min="1288" max="1288" width="10.140625" style="185" customWidth="1"/>
    <col min="1289" max="1290" width="9.140625" style="185"/>
    <col min="1291" max="1291" width="9.140625" style="185" bestFit="1" customWidth="1"/>
    <col min="1292" max="1535" width="9.140625" style="185"/>
    <col min="1536" max="1536" width="3.42578125" style="185" customWidth="1"/>
    <col min="1537" max="1537" width="3.5703125" style="185" customWidth="1"/>
    <col min="1538" max="1538" width="41.5703125" style="185" customWidth="1"/>
    <col min="1539" max="1539" width="6.5703125" style="185" customWidth="1"/>
    <col min="1540" max="1540" width="4.28515625" style="185" customWidth="1"/>
    <col min="1541" max="1541" width="8" style="185" customWidth="1"/>
    <col min="1542" max="1542" width="8.85546875" style="185" customWidth="1"/>
    <col min="1543" max="1543" width="9.140625" style="185"/>
    <col min="1544" max="1544" width="10.140625" style="185" customWidth="1"/>
    <col min="1545" max="1546" width="9.140625" style="185"/>
    <col min="1547" max="1547" width="9.140625" style="185" bestFit="1" customWidth="1"/>
    <col min="1548" max="1791" width="9.140625" style="185"/>
    <col min="1792" max="1792" width="3.42578125" style="185" customWidth="1"/>
    <col min="1793" max="1793" width="3.5703125" style="185" customWidth="1"/>
    <col min="1794" max="1794" width="41.5703125" style="185" customWidth="1"/>
    <col min="1795" max="1795" width="6.5703125" style="185" customWidth="1"/>
    <col min="1796" max="1796" width="4.28515625" style="185" customWidth="1"/>
    <col min="1797" max="1797" width="8" style="185" customWidth="1"/>
    <col min="1798" max="1798" width="8.85546875" style="185" customWidth="1"/>
    <col min="1799" max="1799" width="9.140625" style="185"/>
    <col min="1800" max="1800" width="10.140625" style="185" customWidth="1"/>
    <col min="1801" max="1802" width="9.140625" style="185"/>
    <col min="1803" max="1803" width="9.140625" style="185" bestFit="1" customWidth="1"/>
    <col min="1804" max="2047" width="9.140625" style="185"/>
    <col min="2048" max="2048" width="3.42578125" style="185" customWidth="1"/>
    <col min="2049" max="2049" width="3.5703125" style="185" customWidth="1"/>
    <col min="2050" max="2050" width="41.5703125" style="185" customWidth="1"/>
    <col min="2051" max="2051" width="6.5703125" style="185" customWidth="1"/>
    <col min="2052" max="2052" width="4.28515625" style="185" customWidth="1"/>
    <col min="2053" max="2053" width="8" style="185" customWidth="1"/>
    <col min="2054" max="2054" width="8.85546875" style="185" customWidth="1"/>
    <col min="2055" max="2055" width="9.140625" style="185"/>
    <col min="2056" max="2056" width="10.140625" style="185" customWidth="1"/>
    <col min="2057" max="2058" width="9.140625" style="185"/>
    <col min="2059" max="2059" width="9.140625" style="185" bestFit="1" customWidth="1"/>
    <col min="2060" max="2303" width="9.140625" style="185"/>
    <col min="2304" max="2304" width="3.42578125" style="185" customWidth="1"/>
    <col min="2305" max="2305" width="3.5703125" style="185" customWidth="1"/>
    <col min="2306" max="2306" width="41.5703125" style="185" customWidth="1"/>
    <col min="2307" max="2307" width="6.5703125" style="185" customWidth="1"/>
    <col min="2308" max="2308" width="4.28515625" style="185" customWidth="1"/>
    <col min="2309" max="2309" width="8" style="185" customWidth="1"/>
    <col min="2310" max="2310" width="8.85546875" style="185" customWidth="1"/>
    <col min="2311" max="2311" width="9.140625" style="185"/>
    <col min="2312" max="2312" width="10.140625" style="185" customWidth="1"/>
    <col min="2313" max="2314" width="9.140625" style="185"/>
    <col min="2315" max="2315" width="9.140625" style="185" bestFit="1" customWidth="1"/>
    <col min="2316" max="2559" width="9.140625" style="185"/>
    <col min="2560" max="2560" width="3.42578125" style="185" customWidth="1"/>
    <col min="2561" max="2561" width="3.5703125" style="185" customWidth="1"/>
    <col min="2562" max="2562" width="41.5703125" style="185" customWidth="1"/>
    <col min="2563" max="2563" width="6.5703125" style="185" customWidth="1"/>
    <col min="2564" max="2564" width="4.28515625" style="185" customWidth="1"/>
    <col min="2565" max="2565" width="8" style="185" customWidth="1"/>
    <col min="2566" max="2566" width="8.85546875" style="185" customWidth="1"/>
    <col min="2567" max="2567" width="9.140625" style="185"/>
    <col min="2568" max="2568" width="10.140625" style="185" customWidth="1"/>
    <col min="2569" max="2570" width="9.140625" style="185"/>
    <col min="2571" max="2571" width="9.140625" style="185" bestFit="1" customWidth="1"/>
    <col min="2572" max="2815" width="9.140625" style="185"/>
    <col min="2816" max="2816" width="3.42578125" style="185" customWidth="1"/>
    <col min="2817" max="2817" width="3.5703125" style="185" customWidth="1"/>
    <col min="2818" max="2818" width="41.5703125" style="185" customWidth="1"/>
    <col min="2819" max="2819" width="6.5703125" style="185" customWidth="1"/>
    <col min="2820" max="2820" width="4.28515625" style="185" customWidth="1"/>
    <col min="2821" max="2821" width="8" style="185" customWidth="1"/>
    <col min="2822" max="2822" width="8.85546875" style="185" customWidth="1"/>
    <col min="2823" max="2823" width="9.140625" style="185"/>
    <col min="2824" max="2824" width="10.140625" style="185" customWidth="1"/>
    <col min="2825" max="2826" width="9.140625" style="185"/>
    <col min="2827" max="2827" width="9.140625" style="185" bestFit="1" customWidth="1"/>
    <col min="2828" max="3071" width="9.140625" style="185"/>
    <col min="3072" max="3072" width="3.42578125" style="185" customWidth="1"/>
    <col min="3073" max="3073" width="3.5703125" style="185" customWidth="1"/>
    <col min="3074" max="3074" width="41.5703125" style="185" customWidth="1"/>
    <col min="3075" max="3075" width="6.5703125" style="185" customWidth="1"/>
    <col min="3076" max="3076" width="4.28515625" style="185" customWidth="1"/>
    <col min="3077" max="3077" width="8" style="185" customWidth="1"/>
    <col min="3078" max="3078" width="8.85546875" style="185" customWidth="1"/>
    <col min="3079" max="3079" width="9.140625" style="185"/>
    <col min="3080" max="3080" width="10.140625" style="185" customWidth="1"/>
    <col min="3081" max="3082" width="9.140625" style="185"/>
    <col min="3083" max="3083" width="9.140625" style="185" bestFit="1" customWidth="1"/>
    <col min="3084" max="3327" width="9.140625" style="185"/>
    <col min="3328" max="3328" width="3.42578125" style="185" customWidth="1"/>
    <col min="3329" max="3329" width="3.5703125" style="185" customWidth="1"/>
    <col min="3330" max="3330" width="41.5703125" style="185" customWidth="1"/>
    <col min="3331" max="3331" width="6.5703125" style="185" customWidth="1"/>
    <col min="3332" max="3332" width="4.28515625" style="185" customWidth="1"/>
    <col min="3333" max="3333" width="8" style="185" customWidth="1"/>
    <col min="3334" max="3334" width="8.85546875" style="185" customWidth="1"/>
    <col min="3335" max="3335" width="9.140625" style="185"/>
    <col min="3336" max="3336" width="10.140625" style="185" customWidth="1"/>
    <col min="3337" max="3338" width="9.140625" style="185"/>
    <col min="3339" max="3339" width="9.140625" style="185" bestFit="1" customWidth="1"/>
    <col min="3340" max="3583" width="9.140625" style="185"/>
    <col min="3584" max="3584" width="3.42578125" style="185" customWidth="1"/>
    <col min="3585" max="3585" width="3.5703125" style="185" customWidth="1"/>
    <col min="3586" max="3586" width="41.5703125" style="185" customWidth="1"/>
    <col min="3587" max="3587" width="6.5703125" style="185" customWidth="1"/>
    <col min="3588" max="3588" width="4.28515625" style="185" customWidth="1"/>
    <col min="3589" max="3589" width="8" style="185" customWidth="1"/>
    <col min="3590" max="3590" width="8.85546875" style="185" customWidth="1"/>
    <col min="3591" max="3591" width="9.140625" style="185"/>
    <col min="3592" max="3592" width="10.140625" style="185" customWidth="1"/>
    <col min="3593" max="3594" width="9.140625" style="185"/>
    <col min="3595" max="3595" width="9.140625" style="185" bestFit="1" customWidth="1"/>
    <col min="3596" max="3839" width="9.140625" style="185"/>
    <col min="3840" max="3840" width="3.42578125" style="185" customWidth="1"/>
    <col min="3841" max="3841" width="3.5703125" style="185" customWidth="1"/>
    <col min="3842" max="3842" width="41.5703125" style="185" customWidth="1"/>
    <col min="3843" max="3843" width="6.5703125" style="185" customWidth="1"/>
    <col min="3844" max="3844" width="4.28515625" style="185" customWidth="1"/>
    <col min="3845" max="3845" width="8" style="185" customWidth="1"/>
    <col min="3846" max="3846" width="8.85546875" style="185" customWidth="1"/>
    <col min="3847" max="3847" width="9.140625" style="185"/>
    <col min="3848" max="3848" width="10.140625" style="185" customWidth="1"/>
    <col min="3849" max="3850" width="9.140625" style="185"/>
    <col min="3851" max="3851" width="9.140625" style="185" bestFit="1" customWidth="1"/>
    <col min="3852" max="4095" width="9.140625" style="185"/>
    <col min="4096" max="4096" width="3.42578125" style="185" customWidth="1"/>
    <col min="4097" max="4097" width="3.5703125" style="185" customWidth="1"/>
    <col min="4098" max="4098" width="41.5703125" style="185" customWidth="1"/>
    <col min="4099" max="4099" width="6.5703125" style="185" customWidth="1"/>
    <col min="4100" max="4100" width="4.28515625" style="185" customWidth="1"/>
    <col min="4101" max="4101" width="8" style="185" customWidth="1"/>
    <col min="4102" max="4102" width="8.85546875" style="185" customWidth="1"/>
    <col min="4103" max="4103" width="9.140625" style="185"/>
    <col min="4104" max="4104" width="10.140625" style="185" customWidth="1"/>
    <col min="4105" max="4106" width="9.140625" style="185"/>
    <col min="4107" max="4107" width="9.140625" style="185" bestFit="1" customWidth="1"/>
    <col min="4108" max="4351" width="9.140625" style="185"/>
    <col min="4352" max="4352" width="3.42578125" style="185" customWidth="1"/>
    <col min="4353" max="4353" width="3.5703125" style="185" customWidth="1"/>
    <col min="4354" max="4354" width="41.5703125" style="185" customWidth="1"/>
    <col min="4355" max="4355" width="6.5703125" style="185" customWidth="1"/>
    <col min="4356" max="4356" width="4.28515625" style="185" customWidth="1"/>
    <col min="4357" max="4357" width="8" style="185" customWidth="1"/>
    <col min="4358" max="4358" width="8.85546875" style="185" customWidth="1"/>
    <col min="4359" max="4359" width="9.140625" style="185"/>
    <col min="4360" max="4360" width="10.140625" style="185" customWidth="1"/>
    <col min="4361" max="4362" width="9.140625" style="185"/>
    <col min="4363" max="4363" width="9.140625" style="185" bestFit="1" customWidth="1"/>
    <col min="4364" max="4607" width="9.140625" style="185"/>
    <col min="4608" max="4608" width="3.42578125" style="185" customWidth="1"/>
    <col min="4609" max="4609" width="3.5703125" style="185" customWidth="1"/>
    <col min="4610" max="4610" width="41.5703125" style="185" customWidth="1"/>
    <col min="4611" max="4611" width="6.5703125" style="185" customWidth="1"/>
    <col min="4612" max="4612" width="4.28515625" style="185" customWidth="1"/>
    <col min="4613" max="4613" width="8" style="185" customWidth="1"/>
    <col min="4614" max="4614" width="8.85546875" style="185" customWidth="1"/>
    <col min="4615" max="4615" width="9.140625" style="185"/>
    <col min="4616" max="4616" width="10.140625" style="185" customWidth="1"/>
    <col min="4617" max="4618" width="9.140625" style="185"/>
    <col min="4619" max="4619" width="9.140625" style="185" bestFit="1" customWidth="1"/>
    <col min="4620" max="4863" width="9.140625" style="185"/>
    <col min="4864" max="4864" width="3.42578125" style="185" customWidth="1"/>
    <col min="4865" max="4865" width="3.5703125" style="185" customWidth="1"/>
    <col min="4866" max="4866" width="41.5703125" style="185" customWidth="1"/>
    <col min="4867" max="4867" width="6.5703125" style="185" customWidth="1"/>
    <col min="4868" max="4868" width="4.28515625" style="185" customWidth="1"/>
    <col min="4869" max="4869" width="8" style="185" customWidth="1"/>
    <col min="4870" max="4870" width="8.85546875" style="185" customWidth="1"/>
    <col min="4871" max="4871" width="9.140625" style="185"/>
    <col min="4872" max="4872" width="10.140625" style="185" customWidth="1"/>
    <col min="4873" max="4874" width="9.140625" style="185"/>
    <col min="4875" max="4875" width="9.140625" style="185" bestFit="1" customWidth="1"/>
    <col min="4876" max="5119" width="9.140625" style="185"/>
    <col min="5120" max="5120" width="3.42578125" style="185" customWidth="1"/>
    <col min="5121" max="5121" width="3.5703125" style="185" customWidth="1"/>
    <col min="5122" max="5122" width="41.5703125" style="185" customWidth="1"/>
    <col min="5123" max="5123" width="6.5703125" style="185" customWidth="1"/>
    <col min="5124" max="5124" width="4.28515625" style="185" customWidth="1"/>
    <col min="5125" max="5125" width="8" style="185" customWidth="1"/>
    <col min="5126" max="5126" width="8.85546875" style="185" customWidth="1"/>
    <col min="5127" max="5127" width="9.140625" style="185"/>
    <col min="5128" max="5128" width="10.140625" style="185" customWidth="1"/>
    <col min="5129" max="5130" width="9.140625" style="185"/>
    <col min="5131" max="5131" width="9.140625" style="185" bestFit="1" customWidth="1"/>
    <col min="5132" max="5375" width="9.140625" style="185"/>
    <col min="5376" max="5376" width="3.42578125" style="185" customWidth="1"/>
    <col min="5377" max="5377" width="3.5703125" style="185" customWidth="1"/>
    <col min="5378" max="5378" width="41.5703125" style="185" customWidth="1"/>
    <col min="5379" max="5379" width="6.5703125" style="185" customWidth="1"/>
    <col min="5380" max="5380" width="4.28515625" style="185" customWidth="1"/>
    <col min="5381" max="5381" width="8" style="185" customWidth="1"/>
    <col min="5382" max="5382" width="8.85546875" style="185" customWidth="1"/>
    <col min="5383" max="5383" width="9.140625" style="185"/>
    <col min="5384" max="5384" width="10.140625" style="185" customWidth="1"/>
    <col min="5385" max="5386" width="9.140625" style="185"/>
    <col min="5387" max="5387" width="9.140625" style="185" bestFit="1" customWidth="1"/>
    <col min="5388" max="5631" width="9.140625" style="185"/>
    <col min="5632" max="5632" width="3.42578125" style="185" customWidth="1"/>
    <col min="5633" max="5633" width="3.5703125" style="185" customWidth="1"/>
    <col min="5634" max="5634" width="41.5703125" style="185" customWidth="1"/>
    <col min="5635" max="5635" width="6.5703125" style="185" customWidth="1"/>
    <col min="5636" max="5636" width="4.28515625" style="185" customWidth="1"/>
    <col min="5637" max="5637" width="8" style="185" customWidth="1"/>
    <col min="5638" max="5638" width="8.85546875" style="185" customWidth="1"/>
    <col min="5639" max="5639" width="9.140625" style="185"/>
    <col min="5640" max="5640" width="10.140625" style="185" customWidth="1"/>
    <col min="5641" max="5642" width="9.140625" style="185"/>
    <col min="5643" max="5643" width="9.140625" style="185" bestFit="1" customWidth="1"/>
    <col min="5644" max="5887" width="9.140625" style="185"/>
    <col min="5888" max="5888" width="3.42578125" style="185" customWidth="1"/>
    <col min="5889" max="5889" width="3.5703125" style="185" customWidth="1"/>
    <col min="5890" max="5890" width="41.5703125" style="185" customWidth="1"/>
    <col min="5891" max="5891" width="6.5703125" style="185" customWidth="1"/>
    <col min="5892" max="5892" width="4.28515625" style="185" customWidth="1"/>
    <col min="5893" max="5893" width="8" style="185" customWidth="1"/>
    <col min="5894" max="5894" width="8.85546875" style="185" customWidth="1"/>
    <col min="5895" max="5895" width="9.140625" style="185"/>
    <col min="5896" max="5896" width="10.140625" style="185" customWidth="1"/>
    <col min="5897" max="5898" width="9.140625" style="185"/>
    <col min="5899" max="5899" width="9.140625" style="185" bestFit="1" customWidth="1"/>
    <col min="5900" max="6143" width="9.140625" style="185"/>
    <col min="6144" max="6144" width="3.42578125" style="185" customWidth="1"/>
    <col min="6145" max="6145" width="3.5703125" style="185" customWidth="1"/>
    <col min="6146" max="6146" width="41.5703125" style="185" customWidth="1"/>
    <col min="6147" max="6147" width="6.5703125" style="185" customWidth="1"/>
    <col min="6148" max="6148" width="4.28515625" style="185" customWidth="1"/>
    <col min="6149" max="6149" width="8" style="185" customWidth="1"/>
    <col min="6150" max="6150" width="8.85546875" style="185" customWidth="1"/>
    <col min="6151" max="6151" width="9.140625" style="185"/>
    <col min="6152" max="6152" width="10.140625" style="185" customWidth="1"/>
    <col min="6153" max="6154" width="9.140625" style="185"/>
    <col min="6155" max="6155" width="9.140625" style="185" bestFit="1" customWidth="1"/>
    <col min="6156" max="6399" width="9.140625" style="185"/>
    <col min="6400" max="6400" width="3.42578125" style="185" customWidth="1"/>
    <col min="6401" max="6401" width="3.5703125" style="185" customWidth="1"/>
    <col min="6402" max="6402" width="41.5703125" style="185" customWidth="1"/>
    <col min="6403" max="6403" width="6.5703125" style="185" customWidth="1"/>
    <col min="6404" max="6404" width="4.28515625" style="185" customWidth="1"/>
    <col min="6405" max="6405" width="8" style="185" customWidth="1"/>
    <col min="6406" max="6406" width="8.85546875" style="185" customWidth="1"/>
    <col min="6407" max="6407" width="9.140625" style="185"/>
    <col min="6408" max="6408" width="10.140625" style="185" customWidth="1"/>
    <col min="6409" max="6410" width="9.140625" style="185"/>
    <col min="6411" max="6411" width="9.140625" style="185" bestFit="1" customWidth="1"/>
    <col min="6412" max="6655" width="9.140625" style="185"/>
    <col min="6656" max="6656" width="3.42578125" style="185" customWidth="1"/>
    <col min="6657" max="6657" width="3.5703125" style="185" customWidth="1"/>
    <col min="6658" max="6658" width="41.5703125" style="185" customWidth="1"/>
    <col min="6659" max="6659" width="6.5703125" style="185" customWidth="1"/>
    <col min="6660" max="6660" width="4.28515625" style="185" customWidth="1"/>
    <col min="6661" max="6661" width="8" style="185" customWidth="1"/>
    <col min="6662" max="6662" width="8.85546875" style="185" customWidth="1"/>
    <col min="6663" max="6663" width="9.140625" style="185"/>
    <col min="6664" max="6664" width="10.140625" style="185" customWidth="1"/>
    <col min="6665" max="6666" width="9.140625" style="185"/>
    <col min="6667" max="6667" width="9.140625" style="185" bestFit="1" customWidth="1"/>
    <col min="6668" max="6911" width="9.140625" style="185"/>
    <col min="6912" max="6912" width="3.42578125" style="185" customWidth="1"/>
    <col min="6913" max="6913" width="3.5703125" style="185" customWidth="1"/>
    <col min="6914" max="6914" width="41.5703125" style="185" customWidth="1"/>
    <col min="6915" max="6915" width="6.5703125" style="185" customWidth="1"/>
    <col min="6916" max="6916" width="4.28515625" style="185" customWidth="1"/>
    <col min="6917" max="6917" width="8" style="185" customWidth="1"/>
    <col min="6918" max="6918" width="8.85546875" style="185" customWidth="1"/>
    <col min="6919" max="6919" width="9.140625" style="185"/>
    <col min="6920" max="6920" width="10.140625" style="185" customWidth="1"/>
    <col min="6921" max="6922" width="9.140625" style="185"/>
    <col min="6923" max="6923" width="9.140625" style="185" bestFit="1" customWidth="1"/>
    <col min="6924" max="7167" width="9.140625" style="185"/>
    <col min="7168" max="7168" width="3.42578125" style="185" customWidth="1"/>
    <col min="7169" max="7169" width="3.5703125" style="185" customWidth="1"/>
    <col min="7170" max="7170" width="41.5703125" style="185" customWidth="1"/>
    <col min="7171" max="7171" width="6.5703125" style="185" customWidth="1"/>
    <col min="7172" max="7172" width="4.28515625" style="185" customWidth="1"/>
    <col min="7173" max="7173" width="8" style="185" customWidth="1"/>
    <col min="7174" max="7174" width="8.85546875" style="185" customWidth="1"/>
    <col min="7175" max="7175" width="9.140625" style="185"/>
    <col min="7176" max="7176" width="10.140625" style="185" customWidth="1"/>
    <col min="7177" max="7178" width="9.140625" style="185"/>
    <col min="7179" max="7179" width="9.140625" style="185" bestFit="1" customWidth="1"/>
    <col min="7180" max="7423" width="9.140625" style="185"/>
    <col min="7424" max="7424" width="3.42578125" style="185" customWidth="1"/>
    <col min="7425" max="7425" width="3.5703125" style="185" customWidth="1"/>
    <col min="7426" max="7426" width="41.5703125" style="185" customWidth="1"/>
    <col min="7427" max="7427" width="6.5703125" style="185" customWidth="1"/>
    <col min="7428" max="7428" width="4.28515625" style="185" customWidth="1"/>
    <col min="7429" max="7429" width="8" style="185" customWidth="1"/>
    <col min="7430" max="7430" width="8.85546875" style="185" customWidth="1"/>
    <col min="7431" max="7431" width="9.140625" style="185"/>
    <col min="7432" max="7432" width="10.140625" style="185" customWidth="1"/>
    <col min="7433" max="7434" width="9.140625" style="185"/>
    <col min="7435" max="7435" width="9.140625" style="185" bestFit="1" customWidth="1"/>
    <col min="7436" max="7679" width="9.140625" style="185"/>
    <col min="7680" max="7680" width="3.42578125" style="185" customWidth="1"/>
    <col min="7681" max="7681" width="3.5703125" style="185" customWidth="1"/>
    <col min="7682" max="7682" width="41.5703125" style="185" customWidth="1"/>
    <col min="7683" max="7683" width="6.5703125" style="185" customWidth="1"/>
    <col min="7684" max="7684" width="4.28515625" style="185" customWidth="1"/>
    <col min="7685" max="7685" width="8" style="185" customWidth="1"/>
    <col min="7686" max="7686" width="8.85546875" style="185" customWidth="1"/>
    <col min="7687" max="7687" width="9.140625" style="185"/>
    <col min="7688" max="7688" width="10.140625" style="185" customWidth="1"/>
    <col min="7689" max="7690" width="9.140625" style="185"/>
    <col min="7691" max="7691" width="9.140625" style="185" bestFit="1" customWidth="1"/>
    <col min="7692" max="7935" width="9.140625" style="185"/>
    <col min="7936" max="7936" width="3.42578125" style="185" customWidth="1"/>
    <col min="7937" max="7937" width="3.5703125" style="185" customWidth="1"/>
    <col min="7938" max="7938" width="41.5703125" style="185" customWidth="1"/>
    <col min="7939" max="7939" width="6.5703125" style="185" customWidth="1"/>
    <col min="7940" max="7940" width="4.28515625" style="185" customWidth="1"/>
    <col min="7941" max="7941" width="8" style="185" customWidth="1"/>
    <col min="7942" max="7942" width="8.85546875" style="185" customWidth="1"/>
    <col min="7943" max="7943" width="9.140625" style="185"/>
    <col min="7944" max="7944" width="10.140625" style="185" customWidth="1"/>
    <col min="7945" max="7946" width="9.140625" style="185"/>
    <col min="7947" max="7947" width="9.140625" style="185" bestFit="1" customWidth="1"/>
    <col min="7948" max="8191" width="9.140625" style="185"/>
    <col min="8192" max="8192" width="3.42578125" style="185" customWidth="1"/>
    <col min="8193" max="8193" width="3.5703125" style="185" customWidth="1"/>
    <col min="8194" max="8194" width="41.5703125" style="185" customWidth="1"/>
    <col min="8195" max="8195" width="6.5703125" style="185" customWidth="1"/>
    <col min="8196" max="8196" width="4.28515625" style="185" customWidth="1"/>
    <col min="8197" max="8197" width="8" style="185" customWidth="1"/>
    <col min="8198" max="8198" width="8.85546875" style="185" customWidth="1"/>
    <col min="8199" max="8199" width="9.140625" style="185"/>
    <col min="8200" max="8200" width="10.140625" style="185" customWidth="1"/>
    <col min="8201" max="8202" width="9.140625" style="185"/>
    <col min="8203" max="8203" width="9.140625" style="185" bestFit="1" customWidth="1"/>
    <col min="8204" max="8447" width="9.140625" style="185"/>
    <col min="8448" max="8448" width="3.42578125" style="185" customWidth="1"/>
    <col min="8449" max="8449" width="3.5703125" style="185" customWidth="1"/>
    <col min="8450" max="8450" width="41.5703125" style="185" customWidth="1"/>
    <col min="8451" max="8451" width="6.5703125" style="185" customWidth="1"/>
    <col min="8452" max="8452" width="4.28515625" style="185" customWidth="1"/>
    <col min="8453" max="8453" width="8" style="185" customWidth="1"/>
    <col min="8454" max="8454" width="8.85546875" style="185" customWidth="1"/>
    <col min="8455" max="8455" width="9.140625" style="185"/>
    <col min="8456" max="8456" width="10.140625" style="185" customWidth="1"/>
    <col min="8457" max="8458" width="9.140625" style="185"/>
    <col min="8459" max="8459" width="9.140625" style="185" bestFit="1" customWidth="1"/>
    <col min="8460" max="8703" width="9.140625" style="185"/>
    <col min="8704" max="8704" width="3.42578125" style="185" customWidth="1"/>
    <col min="8705" max="8705" width="3.5703125" style="185" customWidth="1"/>
    <col min="8706" max="8706" width="41.5703125" style="185" customWidth="1"/>
    <col min="8707" max="8707" width="6.5703125" style="185" customWidth="1"/>
    <col min="8708" max="8708" width="4.28515625" style="185" customWidth="1"/>
    <col min="8709" max="8709" width="8" style="185" customWidth="1"/>
    <col min="8710" max="8710" width="8.85546875" style="185" customWidth="1"/>
    <col min="8711" max="8711" width="9.140625" style="185"/>
    <col min="8712" max="8712" width="10.140625" style="185" customWidth="1"/>
    <col min="8713" max="8714" width="9.140625" style="185"/>
    <col min="8715" max="8715" width="9.140625" style="185" bestFit="1" customWidth="1"/>
    <col min="8716" max="8959" width="9.140625" style="185"/>
    <col min="8960" max="8960" width="3.42578125" style="185" customWidth="1"/>
    <col min="8961" max="8961" width="3.5703125" style="185" customWidth="1"/>
    <col min="8962" max="8962" width="41.5703125" style="185" customWidth="1"/>
    <col min="8963" max="8963" width="6.5703125" style="185" customWidth="1"/>
    <col min="8964" max="8964" width="4.28515625" style="185" customWidth="1"/>
    <col min="8965" max="8965" width="8" style="185" customWidth="1"/>
    <col min="8966" max="8966" width="8.85546875" style="185" customWidth="1"/>
    <col min="8967" max="8967" width="9.140625" style="185"/>
    <col min="8968" max="8968" width="10.140625" style="185" customWidth="1"/>
    <col min="8969" max="8970" width="9.140625" style="185"/>
    <col min="8971" max="8971" width="9.140625" style="185" bestFit="1" customWidth="1"/>
    <col min="8972" max="9215" width="9.140625" style="185"/>
    <col min="9216" max="9216" width="3.42578125" style="185" customWidth="1"/>
    <col min="9217" max="9217" width="3.5703125" style="185" customWidth="1"/>
    <col min="9218" max="9218" width="41.5703125" style="185" customWidth="1"/>
    <col min="9219" max="9219" width="6.5703125" style="185" customWidth="1"/>
    <col min="9220" max="9220" width="4.28515625" style="185" customWidth="1"/>
    <col min="9221" max="9221" width="8" style="185" customWidth="1"/>
    <col min="9222" max="9222" width="8.85546875" style="185" customWidth="1"/>
    <col min="9223" max="9223" width="9.140625" style="185"/>
    <col min="9224" max="9224" width="10.140625" style="185" customWidth="1"/>
    <col min="9225" max="9226" width="9.140625" style="185"/>
    <col min="9227" max="9227" width="9.140625" style="185" bestFit="1" customWidth="1"/>
    <col min="9228" max="9471" width="9.140625" style="185"/>
    <col min="9472" max="9472" width="3.42578125" style="185" customWidth="1"/>
    <col min="9473" max="9473" width="3.5703125" style="185" customWidth="1"/>
    <col min="9474" max="9474" width="41.5703125" style="185" customWidth="1"/>
    <col min="9475" max="9475" width="6.5703125" style="185" customWidth="1"/>
    <col min="9476" max="9476" width="4.28515625" style="185" customWidth="1"/>
    <col min="9477" max="9477" width="8" style="185" customWidth="1"/>
    <col min="9478" max="9478" width="8.85546875" style="185" customWidth="1"/>
    <col min="9479" max="9479" width="9.140625" style="185"/>
    <col min="9480" max="9480" width="10.140625" style="185" customWidth="1"/>
    <col min="9481" max="9482" width="9.140625" style="185"/>
    <col min="9483" max="9483" width="9.140625" style="185" bestFit="1" customWidth="1"/>
    <col min="9484" max="9727" width="9.140625" style="185"/>
    <col min="9728" max="9728" width="3.42578125" style="185" customWidth="1"/>
    <col min="9729" max="9729" width="3.5703125" style="185" customWidth="1"/>
    <col min="9730" max="9730" width="41.5703125" style="185" customWidth="1"/>
    <col min="9731" max="9731" width="6.5703125" style="185" customWidth="1"/>
    <col min="9732" max="9732" width="4.28515625" style="185" customWidth="1"/>
    <col min="9733" max="9733" width="8" style="185" customWidth="1"/>
    <col min="9734" max="9734" width="8.85546875" style="185" customWidth="1"/>
    <col min="9735" max="9735" width="9.140625" style="185"/>
    <col min="9736" max="9736" width="10.140625" style="185" customWidth="1"/>
    <col min="9737" max="9738" width="9.140625" style="185"/>
    <col min="9739" max="9739" width="9.140625" style="185" bestFit="1" customWidth="1"/>
    <col min="9740" max="9983" width="9.140625" style="185"/>
    <col min="9984" max="9984" width="3.42578125" style="185" customWidth="1"/>
    <col min="9985" max="9985" width="3.5703125" style="185" customWidth="1"/>
    <col min="9986" max="9986" width="41.5703125" style="185" customWidth="1"/>
    <col min="9987" max="9987" width="6.5703125" style="185" customWidth="1"/>
    <col min="9988" max="9988" width="4.28515625" style="185" customWidth="1"/>
    <col min="9989" max="9989" width="8" style="185" customWidth="1"/>
    <col min="9990" max="9990" width="8.85546875" style="185" customWidth="1"/>
    <col min="9991" max="9991" width="9.140625" style="185"/>
    <col min="9992" max="9992" width="10.140625" style="185" customWidth="1"/>
    <col min="9993" max="9994" width="9.140625" style="185"/>
    <col min="9995" max="9995" width="9.140625" style="185" bestFit="1" customWidth="1"/>
    <col min="9996" max="10239" width="9.140625" style="185"/>
    <col min="10240" max="10240" width="3.42578125" style="185" customWidth="1"/>
    <col min="10241" max="10241" width="3.5703125" style="185" customWidth="1"/>
    <col min="10242" max="10242" width="41.5703125" style="185" customWidth="1"/>
    <col min="10243" max="10243" width="6.5703125" style="185" customWidth="1"/>
    <col min="10244" max="10244" width="4.28515625" style="185" customWidth="1"/>
    <col min="10245" max="10245" width="8" style="185" customWidth="1"/>
    <col min="10246" max="10246" width="8.85546875" style="185" customWidth="1"/>
    <col min="10247" max="10247" width="9.140625" style="185"/>
    <col min="10248" max="10248" width="10.140625" style="185" customWidth="1"/>
    <col min="10249" max="10250" width="9.140625" style="185"/>
    <col min="10251" max="10251" width="9.140625" style="185" bestFit="1" customWidth="1"/>
    <col min="10252" max="10495" width="9.140625" style="185"/>
    <col min="10496" max="10496" width="3.42578125" style="185" customWidth="1"/>
    <col min="10497" max="10497" width="3.5703125" style="185" customWidth="1"/>
    <col min="10498" max="10498" width="41.5703125" style="185" customWidth="1"/>
    <col min="10499" max="10499" width="6.5703125" style="185" customWidth="1"/>
    <col min="10500" max="10500" width="4.28515625" style="185" customWidth="1"/>
    <col min="10501" max="10501" width="8" style="185" customWidth="1"/>
    <col min="10502" max="10502" width="8.85546875" style="185" customWidth="1"/>
    <col min="10503" max="10503" width="9.140625" style="185"/>
    <col min="10504" max="10504" width="10.140625" style="185" customWidth="1"/>
    <col min="10505" max="10506" width="9.140625" style="185"/>
    <col min="10507" max="10507" width="9.140625" style="185" bestFit="1" customWidth="1"/>
    <col min="10508" max="10751" width="9.140625" style="185"/>
    <col min="10752" max="10752" width="3.42578125" style="185" customWidth="1"/>
    <col min="10753" max="10753" width="3.5703125" style="185" customWidth="1"/>
    <col min="10754" max="10754" width="41.5703125" style="185" customWidth="1"/>
    <col min="10755" max="10755" width="6.5703125" style="185" customWidth="1"/>
    <col min="10756" max="10756" width="4.28515625" style="185" customWidth="1"/>
    <col min="10757" max="10757" width="8" style="185" customWidth="1"/>
    <col min="10758" max="10758" width="8.85546875" style="185" customWidth="1"/>
    <col min="10759" max="10759" width="9.140625" style="185"/>
    <col min="10760" max="10760" width="10.140625" style="185" customWidth="1"/>
    <col min="10761" max="10762" width="9.140625" style="185"/>
    <col min="10763" max="10763" width="9.140625" style="185" bestFit="1" customWidth="1"/>
    <col min="10764" max="11007" width="9.140625" style="185"/>
    <col min="11008" max="11008" width="3.42578125" style="185" customWidth="1"/>
    <col min="11009" max="11009" width="3.5703125" style="185" customWidth="1"/>
    <col min="11010" max="11010" width="41.5703125" style="185" customWidth="1"/>
    <col min="11011" max="11011" width="6.5703125" style="185" customWidth="1"/>
    <col min="11012" max="11012" width="4.28515625" style="185" customWidth="1"/>
    <col min="11013" max="11013" width="8" style="185" customWidth="1"/>
    <col min="11014" max="11014" width="8.85546875" style="185" customWidth="1"/>
    <col min="11015" max="11015" width="9.140625" style="185"/>
    <col min="11016" max="11016" width="10.140625" style="185" customWidth="1"/>
    <col min="11017" max="11018" width="9.140625" style="185"/>
    <col min="11019" max="11019" width="9.140625" style="185" bestFit="1" customWidth="1"/>
    <col min="11020" max="11263" width="9.140625" style="185"/>
    <col min="11264" max="11264" width="3.42578125" style="185" customWidth="1"/>
    <col min="11265" max="11265" width="3.5703125" style="185" customWidth="1"/>
    <col min="11266" max="11266" width="41.5703125" style="185" customWidth="1"/>
    <col min="11267" max="11267" width="6.5703125" style="185" customWidth="1"/>
    <col min="11268" max="11268" width="4.28515625" style="185" customWidth="1"/>
    <col min="11269" max="11269" width="8" style="185" customWidth="1"/>
    <col min="11270" max="11270" width="8.85546875" style="185" customWidth="1"/>
    <col min="11271" max="11271" width="9.140625" style="185"/>
    <col min="11272" max="11272" width="10.140625" style="185" customWidth="1"/>
    <col min="11273" max="11274" width="9.140625" style="185"/>
    <col min="11275" max="11275" width="9.140625" style="185" bestFit="1" customWidth="1"/>
    <col min="11276" max="11519" width="9.140625" style="185"/>
    <col min="11520" max="11520" width="3.42578125" style="185" customWidth="1"/>
    <col min="11521" max="11521" width="3.5703125" style="185" customWidth="1"/>
    <col min="11522" max="11522" width="41.5703125" style="185" customWidth="1"/>
    <col min="11523" max="11523" width="6.5703125" style="185" customWidth="1"/>
    <col min="11524" max="11524" width="4.28515625" style="185" customWidth="1"/>
    <col min="11525" max="11525" width="8" style="185" customWidth="1"/>
    <col min="11526" max="11526" width="8.85546875" style="185" customWidth="1"/>
    <col min="11527" max="11527" width="9.140625" style="185"/>
    <col min="11528" max="11528" width="10.140625" style="185" customWidth="1"/>
    <col min="11529" max="11530" width="9.140625" style="185"/>
    <col min="11531" max="11531" width="9.140625" style="185" bestFit="1" customWidth="1"/>
    <col min="11532" max="11775" width="9.140625" style="185"/>
    <col min="11776" max="11776" width="3.42578125" style="185" customWidth="1"/>
    <col min="11777" max="11777" width="3.5703125" style="185" customWidth="1"/>
    <col min="11778" max="11778" width="41.5703125" style="185" customWidth="1"/>
    <col min="11779" max="11779" width="6.5703125" style="185" customWidth="1"/>
    <col min="11780" max="11780" width="4.28515625" style="185" customWidth="1"/>
    <col min="11781" max="11781" width="8" style="185" customWidth="1"/>
    <col min="11782" max="11782" width="8.85546875" style="185" customWidth="1"/>
    <col min="11783" max="11783" width="9.140625" style="185"/>
    <col min="11784" max="11784" width="10.140625" style="185" customWidth="1"/>
    <col min="11785" max="11786" width="9.140625" style="185"/>
    <col min="11787" max="11787" width="9.140625" style="185" bestFit="1" customWidth="1"/>
    <col min="11788" max="12031" width="9.140625" style="185"/>
    <col min="12032" max="12032" width="3.42578125" style="185" customWidth="1"/>
    <col min="12033" max="12033" width="3.5703125" style="185" customWidth="1"/>
    <col min="12034" max="12034" width="41.5703125" style="185" customWidth="1"/>
    <col min="12035" max="12035" width="6.5703125" style="185" customWidth="1"/>
    <col min="12036" max="12036" width="4.28515625" style="185" customWidth="1"/>
    <col min="12037" max="12037" width="8" style="185" customWidth="1"/>
    <col min="12038" max="12038" width="8.85546875" style="185" customWidth="1"/>
    <col min="12039" max="12039" width="9.140625" style="185"/>
    <col min="12040" max="12040" width="10.140625" style="185" customWidth="1"/>
    <col min="12041" max="12042" width="9.140625" style="185"/>
    <col min="12043" max="12043" width="9.140625" style="185" bestFit="1" customWidth="1"/>
    <col min="12044" max="12287" width="9.140625" style="185"/>
    <col min="12288" max="12288" width="3.42578125" style="185" customWidth="1"/>
    <col min="12289" max="12289" width="3.5703125" style="185" customWidth="1"/>
    <col min="12290" max="12290" width="41.5703125" style="185" customWidth="1"/>
    <col min="12291" max="12291" width="6.5703125" style="185" customWidth="1"/>
    <col min="12292" max="12292" width="4.28515625" style="185" customWidth="1"/>
    <col min="12293" max="12293" width="8" style="185" customWidth="1"/>
    <col min="12294" max="12294" width="8.85546875" style="185" customWidth="1"/>
    <col min="12295" max="12295" width="9.140625" style="185"/>
    <col min="12296" max="12296" width="10.140625" style="185" customWidth="1"/>
    <col min="12297" max="12298" width="9.140625" style="185"/>
    <col min="12299" max="12299" width="9.140625" style="185" bestFit="1" customWidth="1"/>
    <col min="12300" max="12543" width="9.140625" style="185"/>
    <col min="12544" max="12544" width="3.42578125" style="185" customWidth="1"/>
    <col min="12545" max="12545" width="3.5703125" style="185" customWidth="1"/>
    <col min="12546" max="12546" width="41.5703125" style="185" customWidth="1"/>
    <col min="12547" max="12547" width="6.5703125" style="185" customWidth="1"/>
    <col min="12548" max="12548" width="4.28515625" style="185" customWidth="1"/>
    <col min="12549" max="12549" width="8" style="185" customWidth="1"/>
    <col min="12550" max="12550" width="8.85546875" style="185" customWidth="1"/>
    <col min="12551" max="12551" width="9.140625" style="185"/>
    <col min="12552" max="12552" width="10.140625" style="185" customWidth="1"/>
    <col min="12553" max="12554" width="9.140625" style="185"/>
    <col min="12555" max="12555" width="9.140625" style="185" bestFit="1" customWidth="1"/>
    <col min="12556" max="12799" width="9.140625" style="185"/>
    <col min="12800" max="12800" width="3.42578125" style="185" customWidth="1"/>
    <col min="12801" max="12801" width="3.5703125" style="185" customWidth="1"/>
    <col min="12802" max="12802" width="41.5703125" style="185" customWidth="1"/>
    <col min="12803" max="12803" width="6.5703125" style="185" customWidth="1"/>
    <col min="12804" max="12804" width="4.28515625" style="185" customWidth="1"/>
    <col min="12805" max="12805" width="8" style="185" customWidth="1"/>
    <col min="12806" max="12806" width="8.85546875" style="185" customWidth="1"/>
    <col min="12807" max="12807" width="9.140625" style="185"/>
    <col min="12808" max="12808" width="10.140625" style="185" customWidth="1"/>
    <col min="12809" max="12810" width="9.140625" style="185"/>
    <col min="12811" max="12811" width="9.140625" style="185" bestFit="1" customWidth="1"/>
    <col min="12812" max="13055" width="9.140625" style="185"/>
    <col min="13056" max="13056" width="3.42578125" style="185" customWidth="1"/>
    <col min="13057" max="13057" width="3.5703125" style="185" customWidth="1"/>
    <col min="13058" max="13058" width="41.5703125" style="185" customWidth="1"/>
    <col min="13059" max="13059" width="6.5703125" style="185" customWidth="1"/>
    <col min="13060" max="13060" width="4.28515625" style="185" customWidth="1"/>
    <col min="13061" max="13061" width="8" style="185" customWidth="1"/>
    <col min="13062" max="13062" width="8.85546875" style="185" customWidth="1"/>
    <col min="13063" max="13063" width="9.140625" style="185"/>
    <col min="13064" max="13064" width="10.140625" style="185" customWidth="1"/>
    <col min="13065" max="13066" width="9.140625" style="185"/>
    <col min="13067" max="13067" width="9.140625" style="185" bestFit="1" customWidth="1"/>
    <col min="13068" max="13311" width="9.140625" style="185"/>
    <col min="13312" max="13312" width="3.42578125" style="185" customWidth="1"/>
    <col min="13313" max="13313" width="3.5703125" style="185" customWidth="1"/>
    <col min="13314" max="13314" width="41.5703125" style="185" customWidth="1"/>
    <col min="13315" max="13315" width="6.5703125" style="185" customWidth="1"/>
    <col min="13316" max="13316" width="4.28515625" style="185" customWidth="1"/>
    <col min="13317" max="13317" width="8" style="185" customWidth="1"/>
    <col min="13318" max="13318" width="8.85546875" style="185" customWidth="1"/>
    <col min="13319" max="13319" width="9.140625" style="185"/>
    <col min="13320" max="13320" width="10.140625" style="185" customWidth="1"/>
    <col min="13321" max="13322" width="9.140625" style="185"/>
    <col min="13323" max="13323" width="9.140625" style="185" bestFit="1" customWidth="1"/>
    <col min="13324" max="13567" width="9.140625" style="185"/>
    <col min="13568" max="13568" width="3.42578125" style="185" customWidth="1"/>
    <col min="13569" max="13569" width="3.5703125" style="185" customWidth="1"/>
    <col min="13570" max="13570" width="41.5703125" style="185" customWidth="1"/>
    <col min="13571" max="13571" width="6.5703125" style="185" customWidth="1"/>
    <col min="13572" max="13572" width="4.28515625" style="185" customWidth="1"/>
    <col min="13573" max="13573" width="8" style="185" customWidth="1"/>
    <col min="13574" max="13574" width="8.85546875" style="185" customWidth="1"/>
    <col min="13575" max="13575" width="9.140625" style="185"/>
    <col min="13576" max="13576" width="10.140625" style="185" customWidth="1"/>
    <col min="13577" max="13578" width="9.140625" style="185"/>
    <col min="13579" max="13579" width="9.140625" style="185" bestFit="1" customWidth="1"/>
    <col min="13580" max="13823" width="9.140625" style="185"/>
    <col min="13824" max="13824" width="3.42578125" style="185" customWidth="1"/>
    <col min="13825" max="13825" width="3.5703125" style="185" customWidth="1"/>
    <col min="13826" max="13826" width="41.5703125" style="185" customWidth="1"/>
    <col min="13827" max="13827" width="6.5703125" style="185" customWidth="1"/>
    <col min="13828" max="13828" width="4.28515625" style="185" customWidth="1"/>
    <col min="13829" max="13829" width="8" style="185" customWidth="1"/>
    <col min="13830" max="13830" width="8.85546875" style="185" customWidth="1"/>
    <col min="13831" max="13831" width="9.140625" style="185"/>
    <col min="13832" max="13832" width="10.140625" style="185" customWidth="1"/>
    <col min="13833" max="13834" width="9.140625" style="185"/>
    <col min="13835" max="13835" width="9.140625" style="185" bestFit="1" customWidth="1"/>
    <col min="13836" max="14079" width="9.140625" style="185"/>
    <col min="14080" max="14080" width="3.42578125" style="185" customWidth="1"/>
    <col min="14081" max="14081" width="3.5703125" style="185" customWidth="1"/>
    <col min="14082" max="14082" width="41.5703125" style="185" customWidth="1"/>
    <col min="14083" max="14083" width="6.5703125" style="185" customWidth="1"/>
    <col min="14084" max="14084" width="4.28515625" style="185" customWidth="1"/>
    <col min="14085" max="14085" width="8" style="185" customWidth="1"/>
    <col min="14086" max="14086" width="8.85546875" style="185" customWidth="1"/>
    <col min="14087" max="14087" width="9.140625" style="185"/>
    <col min="14088" max="14088" width="10.140625" style="185" customWidth="1"/>
    <col min="14089" max="14090" width="9.140625" style="185"/>
    <col min="14091" max="14091" width="9.140625" style="185" bestFit="1" customWidth="1"/>
    <col min="14092" max="14335" width="9.140625" style="185"/>
    <col min="14336" max="14336" width="3.42578125" style="185" customWidth="1"/>
    <col min="14337" max="14337" width="3.5703125" style="185" customWidth="1"/>
    <col min="14338" max="14338" width="41.5703125" style="185" customWidth="1"/>
    <col min="14339" max="14339" width="6.5703125" style="185" customWidth="1"/>
    <col min="14340" max="14340" width="4.28515625" style="185" customWidth="1"/>
    <col min="14341" max="14341" width="8" style="185" customWidth="1"/>
    <col min="14342" max="14342" width="8.85546875" style="185" customWidth="1"/>
    <col min="14343" max="14343" width="9.140625" style="185"/>
    <col min="14344" max="14344" width="10.140625" style="185" customWidth="1"/>
    <col min="14345" max="14346" width="9.140625" style="185"/>
    <col min="14347" max="14347" width="9.140625" style="185" bestFit="1" customWidth="1"/>
    <col min="14348" max="14591" width="9.140625" style="185"/>
    <col min="14592" max="14592" width="3.42578125" style="185" customWidth="1"/>
    <col min="14593" max="14593" width="3.5703125" style="185" customWidth="1"/>
    <col min="14594" max="14594" width="41.5703125" style="185" customWidth="1"/>
    <col min="14595" max="14595" width="6.5703125" style="185" customWidth="1"/>
    <col min="14596" max="14596" width="4.28515625" style="185" customWidth="1"/>
    <col min="14597" max="14597" width="8" style="185" customWidth="1"/>
    <col min="14598" max="14598" width="8.85546875" style="185" customWidth="1"/>
    <col min="14599" max="14599" width="9.140625" style="185"/>
    <col min="14600" max="14600" width="10.140625" style="185" customWidth="1"/>
    <col min="14601" max="14602" width="9.140625" style="185"/>
    <col min="14603" max="14603" width="9.140625" style="185" bestFit="1" customWidth="1"/>
    <col min="14604" max="14847" width="9.140625" style="185"/>
    <col min="14848" max="14848" width="3.42578125" style="185" customWidth="1"/>
    <col min="14849" max="14849" width="3.5703125" style="185" customWidth="1"/>
    <col min="14850" max="14850" width="41.5703125" style="185" customWidth="1"/>
    <col min="14851" max="14851" width="6.5703125" style="185" customWidth="1"/>
    <col min="14852" max="14852" width="4.28515625" style="185" customWidth="1"/>
    <col min="14853" max="14853" width="8" style="185" customWidth="1"/>
    <col min="14854" max="14854" width="8.85546875" style="185" customWidth="1"/>
    <col min="14855" max="14855" width="9.140625" style="185"/>
    <col min="14856" max="14856" width="10.140625" style="185" customWidth="1"/>
    <col min="14857" max="14858" width="9.140625" style="185"/>
    <col min="14859" max="14859" width="9.140625" style="185" bestFit="1" customWidth="1"/>
    <col min="14860" max="15103" width="9.140625" style="185"/>
    <col min="15104" max="15104" width="3.42578125" style="185" customWidth="1"/>
    <col min="15105" max="15105" width="3.5703125" style="185" customWidth="1"/>
    <col min="15106" max="15106" width="41.5703125" style="185" customWidth="1"/>
    <col min="15107" max="15107" width="6.5703125" style="185" customWidth="1"/>
    <col min="15108" max="15108" width="4.28515625" style="185" customWidth="1"/>
    <col min="15109" max="15109" width="8" style="185" customWidth="1"/>
    <col min="15110" max="15110" width="8.85546875" style="185" customWidth="1"/>
    <col min="15111" max="15111" width="9.140625" style="185"/>
    <col min="15112" max="15112" width="10.140625" style="185" customWidth="1"/>
    <col min="15113" max="15114" width="9.140625" style="185"/>
    <col min="15115" max="15115" width="9.140625" style="185" bestFit="1" customWidth="1"/>
    <col min="15116" max="15359" width="9.140625" style="185"/>
    <col min="15360" max="15360" width="3.42578125" style="185" customWidth="1"/>
    <col min="15361" max="15361" width="3.5703125" style="185" customWidth="1"/>
    <col min="15362" max="15362" width="41.5703125" style="185" customWidth="1"/>
    <col min="15363" max="15363" width="6.5703125" style="185" customWidth="1"/>
    <col min="15364" max="15364" width="4.28515625" style="185" customWidth="1"/>
    <col min="15365" max="15365" width="8" style="185" customWidth="1"/>
    <col min="15366" max="15366" width="8.85546875" style="185" customWidth="1"/>
    <col min="15367" max="15367" width="9.140625" style="185"/>
    <col min="15368" max="15368" width="10.140625" style="185" customWidth="1"/>
    <col min="15369" max="15370" width="9.140625" style="185"/>
    <col min="15371" max="15371" width="9.140625" style="185" bestFit="1" customWidth="1"/>
    <col min="15372" max="15615" width="9.140625" style="185"/>
    <col min="15616" max="15616" width="3.42578125" style="185" customWidth="1"/>
    <col min="15617" max="15617" width="3.5703125" style="185" customWidth="1"/>
    <col min="15618" max="15618" width="41.5703125" style="185" customWidth="1"/>
    <col min="15619" max="15619" width="6.5703125" style="185" customWidth="1"/>
    <col min="15620" max="15620" width="4.28515625" style="185" customWidth="1"/>
    <col min="15621" max="15621" width="8" style="185" customWidth="1"/>
    <col min="15622" max="15622" width="8.85546875" style="185" customWidth="1"/>
    <col min="15623" max="15623" width="9.140625" style="185"/>
    <col min="15624" max="15624" width="10.140625" style="185" customWidth="1"/>
    <col min="15625" max="15626" width="9.140625" style="185"/>
    <col min="15627" max="15627" width="9.140625" style="185" bestFit="1" customWidth="1"/>
    <col min="15628" max="15871" width="9.140625" style="185"/>
    <col min="15872" max="15872" width="3.42578125" style="185" customWidth="1"/>
    <col min="15873" max="15873" width="3.5703125" style="185" customWidth="1"/>
    <col min="15874" max="15874" width="41.5703125" style="185" customWidth="1"/>
    <col min="15875" max="15875" width="6.5703125" style="185" customWidth="1"/>
    <col min="15876" max="15876" width="4.28515625" style="185" customWidth="1"/>
    <col min="15877" max="15877" width="8" style="185" customWidth="1"/>
    <col min="15878" max="15878" width="8.85546875" style="185" customWidth="1"/>
    <col min="15879" max="15879" width="9.140625" style="185"/>
    <col min="15880" max="15880" width="10.140625" style="185" customWidth="1"/>
    <col min="15881" max="15882" width="9.140625" style="185"/>
    <col min="15883" max="15883" width="9.140625" style="185" bestFit="1" customWidth="1"/>
    <col min="15884" max="16127" width="9.140625" style="185"/>
    <col min="16128" max="16128" width="3.42578125" style="185" customWidth="1"/>
    <col min="16129" max="16129" width="3.5703125" style="185" customWidth="1"/>
    <col min="16130" max="16130" width="41.5703125" style="185" customWidth="1"/>
    <col min="16131" max="16131" width="6.5703125" style="185" customWidth="1"/>
    <col min="16132" max="16132" width="4.28515625" style="185" customWidth="1"/>
    <col min="16133" max="16133" width="8" style="185" customWidth="1"/>
    <col min="16134" max="16134" width="8.85546875" style="185" customWidth="1"/>
    <col min="16135" max="16135" width="9.140625" style="185"/>
    <col min="16136" max="16136" width="10.140625" style="185" customWidth="1"/>
    <col min="16137" max="16138" width="9.140625" style="185"/>
    <col min="16139" max="16139" width="9.140625" style="185" bestFit="1" customWidth="1"/>
    <col min="16140" max="16384" width="9.140625" style="185"/>
  </cols>
  <sheetData>
    <row r="1" spans="1:11" x14ac:dyDescent="0.2">
      <c r="A1" s="21" t="s">
        <v>165</v>
      </c>
      <c r="B1" s="62" t="s">
        <v>6</v>
      </c>
    </row>
    <row r="2" spans="1:11" x14ac:dyDescent="0.2">
      <c r="A2" s="21" t="s">
        <v>166</v>
      </c>
      <c r="B2" s="62" t="s">
        <v>7</v>
      </c>
    </row>
    <row r="3" spans="1:11" x14ac:dyDescent="0.2">
      <c r="A3" s="21" t="s">
        <v>168</v>
      </c>
      <c r="B3" s="62" t="s">
        <v>278</v>
      </c>
    </row>
    <row r="4" spans="1:11" x14ac:dyDescent="0.2">
      <c r="A4" s="186"/>
      <c r="B4" s="62" t="s">
        <v>379</v>
      </c>
    </row>
    <row r="5" spans="1:11" s="26" customFormat="1" ht="76.5" x14ac:dyDescent="0.2">
      <c r="A5" s="187" t="s">
        <v>0</v>
      </c>
      <c r="B5" s="188" t="s">
        <v>39</v>
      </c>
      <c r="C5" s="189" t="s">
        <v>8</v>
      </c>
      <c r="D5" s="190" t="s">
        <v>9</v>
      </c>
      <c r="E5" s="191" t="s">
        <v>280</v>
      </c>
      <c r="F5" s="191" t="s">
        <v>44</v>
      </c>
    </row>
    <row r="6" spans="1:11" s="26" customFormat="1" x14ac:dyDescent="0.2">
      <c r="A6" s="92">
        <v>1</v>
      </c>
      <c r="B6" s="63"/>
      <c r="C6" s="27"/>
      <c r="D6" s="28"/>
      <c r="E6" s="29"/>
      <c r="F6" s="192"/>
    </row>
    <row r="7" spans="1:11" ht="15" x14ac:dyDescent="0.2">
      <c r="A7" s="193"/>
      <c r="B7" s="194" t="s">
        <v>380</v>
      </c>
      <c r="D7" s="195"/>
      <c r="E7" s="196"/>
      <c r="F7" s="196"/>
      <c r="G7" s="178"/>
      <c r="H7" s="178"/>
    </row>
    <row r="8" spans="1:11" x14ac:dyDescent="0.2">
      <c r="A8" s="169"/>
      <c r="B8" s="170"/>
      <c r="C8" s="153"/>
      <c r="D8" s="153"/>
      <c r="E8" s="152"/>
      <c r="F8" s="152"/>
      <c r="G8" s="197"/>
      <c r="H8" s="178"/>
      <c r="K8" s="152"/>
    </row>
    <row r="9" spans="1:11" x14ac:dyDescent="0.2">
      <c r="A9" s="169">
        <v>1</v>
      </c>
      <c r="B9" s="155" t="s">
        <v>344</v>
      </c>
      <c r="C9" s="152"/>
      <c r="D9" s="153"/>
      <c r="E9" s="152"/>
      <c r="F9" s="152"/>
      <c r="G9" s="197"/>
      <c r="H9" s="198"/>
      <c r="K9" s="152"/>
    </row>
    <row r="10" spans="1:11" ht="63.75" x14ac:dyDescent="0.2">
      <c r="A10" s="169"/>
      <c r="B10" s="199" t="s">
        <v>345</v>
      </c>
      <c r="C10" s="154"/>
      <c r="D10" s="154"/>
      <c r="E10" s="154"/>
      <c r="F10" s="157"/>
      <c r="G10" s="197"/>
      <c r="H10" s="198"/>
      <c r="K10" s="152"/>
    </row>
    <row r="11" spans="1:11" x14ac:dyDescent="0.2">
      <c r="A11" s="169"/>
      <c r="B11" s="151"/>
      <c r="C11" s="152">
        <v>1</v>
      </c>
      <c r="D11" s="153" t="s">
        <v>346</v>
      </c>
      <c r="E11" s="239"/>
      <c r="F11" s="152">
        <f>+C11*E11</f>
        <v>0</v>
      </c>
      <c r="G11" s="197"/>
      <c r="H11" s="178"/>
      <c r="K11" s="152"/>
    </row>
    <row r="12" spans="1:11" x14ac:dyDescent="0.2">
      <c r="A12" s="200"/>
      <c r="B12" s="201"/>
      <c r="C12" s="161"/>
      <c r="D12" s="161"/>
      <c r="E12" s="160"/>
      <c r="F12" s="160"/>
      <c r="G12" s="197"/>
      <c r="H12" s="178"/>
      <c r="K12" s="152"/>
    </row>
    <row r="13" spans="1:11" x14ac:dyDescent="0.2">
      <c r="A13" s="169">
        <v>2</v>
      </c>
      <c r="B13" s="155" t="s">
        <v>347</v>
      </c>
      <c r="C13" s="153"/>
      <c r="D13" s="153"/>
      <c r="E13" s="152"/>
      <c r="F13" s="152"/>
      <c r="G13" s="197"/>
      <c r="H13" s="198"/>
      <c r="K13" s="152"/>
    </row>
    <row r="14" spans="1:11" ht="140.25" x14ac:dyDescent="0.2">
      <c r="A14" s="169"/>
      <c r="B14" s="199" t="s">
        <v>348</v>
      </c>
      <c r="C14" s="152"/>
      <c r="D14" s="153"/>
      <c r="E14" s="152"/>
      <c r="F14" s="152"/>
      <c r="G14" s="197"/>
      <c r="H14" s="198"/>
      <c r="K14" s="152"/>
    </row>
    <row r="15" spans="1:11" x14ac:dyDescent="0.2">
      <c r="A15" s="169"/>
      <c r="B15" s="151"/>
      <c r="C15" s="152">
        <v>3</v>
      </c>
      <c r="D15" s="153" t="s">
        <v>296</v>
      </c>
      <c r="E15" s="239"/>
      <c r="F15" s="152">
        <f>+C15*E15</f>
        <v>0</v>
      </c>
      <c r="G15" s="197"/>
      <c r="H15" s="198"/>
      <c r="K15" s="152"/>
    </row>
    <row r="16" spans="1:11" x14ac:dyDescent="0.2">
      <c r="A16" s="200"/>
      <c r="B16" s="201"/>
      <c r="C16" s="161"/>
      <c r="D16" s="161"/>
      <c r="E16" s="160"/>
      <c r="F16" s="160"/>
      <c r="G16" s="197"/>
      <c r="H16" s="178"/>
      <c r="K16" s="152"/>
    </row>
    <row r="17" spans="1:11" x14ac:dyDescent="0.2">
      <c r="A17" s="169">
        <v>3</v>
      </c>
      <c r="B17" s="155" t="s">
        <v>349</v>
      </c>
      <c r="C17" s="153"/>
      <c r="D17" s="153"/>
      <c r="E17" s="152"/>
      <c r="F17" s="152"/>
      <c r="G17" s="197"/>
      <c r="H17" s="198"/>
      <c r="K17" s="152"/>
    </row>
    <row r="18" spans="1:11" ht="118.5" customHeight="1" x14ac:dyDescent="0.2">
      <c r="A18" s="169"/>
      <c r="B18" s="199" t="s">
        <v>381</v>
      </c>
      <c r="C18" s="178"/>
      <c r="D18" s="178"/>
      <c r="E18" s="152"/>
      <c r="F18" s="152"/>
      <c r="G18" s="197"/>
      <c r="H18" s="198"/>
      <c r="K18" s="152"/>
    </row>
    <row r="19" spans="1:11" x14ac:dyDescent="0.2">
      <c r="A19" s="169"/>
      <c r="B19" s="151"/>
      <c r="C19" s="152">
        <v>1</v>
      </c>
      <c r="D19" s="153" t="s">
        <v>346</v>
      </c>
      <c r="E19" s="239"/>
      <c r="F19" s="152">
        <f>+C19*E19</f>
        <v>0</v>
      </c>
      <c r="G19" s="197"/>
      <c r="H19" s="198"/>
      <c r="K19" s="152"/>
    </row>
    <row r="20" spans="1:11" x14ac:dyDescent="0.2">
      <c r="A20" s="200"/>
      <c r="B20" s="201"/>
      <c r="C20" s="161"/>
      <c r="D20" s="161"/>
      <c r="E20" s="160"/>
      <c r="F20" s="160"/>
      <c r="G20" s="197"/>
      <c r="H20" s="198"/>
      <c r="K20" s="152"/>
    </row>
    <row r="21" spans="1:11" x14ac:dyDescent="0.2">
      <c r="A21" s="169">
        <v>4</v>
      </c>
      <c r="B21" s="155" t="s">
        <v>351</v>
      </c>
      <c r="C21" s="152"/>
      <c r="D21" s="153"/>
      <c r="E21" s="152"/>
      <c r="F21" s="152"/>
      <c r="G21" s="197"/>
      <c r="H21" s="198"/>
      <c r="K21" s="152"/>
    </row>
    <row r="22" spans="1:11" ht="69.75" customHeight="1" x14ac:dyDescent="0.2">
      <c r="B22" s="199" t="s">
        <v>352</v>
      </c>
    </row>
    <row r="23" spans="1:11" x14ac:dyDescent="0.2">
      <c r="A23" s="169"/>
      <c r="B23" s="151"/>
      <c r="C23" s="152">
        <v>1</v>
      </c>
      <c r="D23" s="153" t="s">
        <v>346</v>
      </c>
      <c r="E23" s="239"/>
      <c r="F23" s="152">
        <f>+C23*E23</f>
        <v>0</v>
      </c>
      <c r="H23" s="178"/>
      <c r="K23" s="152"/>
    </row>
    <row r="24" spans="1:11" x14ac:dyDescent="0.2">
      <c r="A24" s="200"/>
      <c r="B24" s="201"/>
      <c r="C24" s="161"/>
      <c r="D24" s="161"/>
      <c r="E24" s="160"/>
      <c r="F24" s="160"/>
      <c r="G24" s="197"/>
      <c r="H24" s="178"/>
      <c r="K24" s="152"/>
    </row>
    <row r="25" spans="1:11" ht="25.5" x14ac:dyDescent="0.2">
      <c r="A25" s="169">
        <v>5</v>
      </c>
      <c r="B25" s="155" t="s">
        <v>353</v>
      </c>
      <c r="C25" s="152"/>
      <c r="D25" s="153"/>
      <c r="E25" s="152"/>
      <c r="F25" s="152"/>
      <c r="G25" s="197"/>
      <c r="H25" s="178"/>
    </row>
    <row r="26" spans="1:11" ht="76.5" x14ac:dyDescent="0.2">
      <c r="A26" s="150"/>
      <c r="B26" s="199" t="s">
        <v>354</v>
      </c>
      <c r="C26" s="152"/>
      <c r="D26" s="153"/>
      <c r="E26" s="152"/>
      <c r="F26" s="152"/>
      <c r="G26" s="197"/>
      <c r="H26" s="178"/>
    </row>
    <row r="27" spans="1:11" x14ac:dyDescent="0.2">
      <c r="A27" s="169"/>
      <c r="B27" s="151"/>
      <c r="C27" s="152">
        <v>4.0199999999999996</v>
      </c>
      <c r="D27" s="153" t="s">
        <v>296</v>
      </c>
      <c r="E27" s="239"/>
      <c r="F27" s="152">
        <f>+C27*E27</f>
        <v>0</v>
      </c>
      <c r="G27" s="197"/>
      <c r="H27" s="178"/>
    </row>
    <row r="28" spans="1:11" x14ac:dyDescent="0.2">
      <c r="A28" s="200"/>
      <c r="B28" s="201"/>
      <c r="C28" s="161"/>
      <c r="D28" s="161"/>
      <c r="E28" s="160"/>
      <c r="F28" s="160"/>
      <c r="G28" s="197"/>
      <c r="H28" s="178"/>
      <c r="K28" s="152"/>
    </row>
    <row r="29" spans="1:11" x14ac:dyDescent="0.2">
      <c r="A29" s="178"/>
      <c r="B29" s="170"/>
      <c r="C29" s="178"/>
      <c r="D29" s="178"/>
      <c r="E29" s="152"/>
      <c r="F29" s="152"/>
      <c r="G29" s="178"/>
      <c r="H29" s="178"/>
    </row>
    <row r="30" spans="1:11" x14ac:dyDescent="0.2">
      <c r="A30" s="202"/>
      <c r="B30" s="203" t="s">
        <v>355</v>
      </c>
      <c r="C30" s="203"/>
      <c r="D30" s="204"/>
      <c r="E30" s="205"/>
      <c r="F30" s="206">
        <f>SUM(F10:F27)</f>
        <v>0</v>
      </c>
      <c r="G30" s="197"/>
    </row>
  </sheetData>
  <sheetProtection algorithmName="SHA-512" hashValue="9nUsl6sqCFOIuCdxXua+uhaYALEIjTQwheNt+cyVYrLiVa32A1sIHo/Dcv+yi9GbAv1yOgZrwl2TnFJmqWi+8w==" saltValue="Qa8bE3eu3jWCPlhxGoe1vw=="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1" manualBreakCount="1">
    <brk id="24"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H142"/>
  <sheetViews>
    <sheetView topLeftCell="A14" zoomScaleNormal="100" zoomScaleSheetLayoutView="100" workbookViewId="0">
      <selection activeCell="E29" sqref="E29"/>
    </sheetView>
  </sheetViews>
  <sheetFormatPr defaultRowHeight="12.75" x14ac:dyDescent="0.2"/>
  <cols>
    <col min="1" max="1" width="7.7109375" style="143" customWidth="1"/>
    <col min="2" max="2" width="36.7109375" style="183" customWidth="1"/>
    <col min="3" max="4" width="7.7109375" style="30" customWidth="1"/>
    <col min="5" max="5" width="13.7109375" style="184" customWidth="1"/>
    <col min="6" max="6" width="13.7109375" style="30" customWidth="1"/>
    <col min="7" max="8" width="9.140625" style="30"/>
    <col min="9" max="9" width="10.5703125" style="30" bestFit="1" customWidth="1"/>
    <col min="10" max="10" width="11.5703125" style="30" bestFit="1" customWidth="1"/>
    <col min="11" max="255" width="9.140625" style="30"/>
    <col min="256" max="256" width="1.42578125" style="30" customWidth="1"/>
    <col min="257" max="257" width="6" style="30" bestFit="1" customWidth="1"/>
    <col min="258" max="258" width="46.7109375" style="30" customWidth="1"/>
    <col min="259" max="259" width="8.5703125" style="30" customWidth="1"/>
    <col min="260" max="260" width="4.7109375" style="30" bestFit="1" customWidth="1"/>
    <col min="261" max="261" width="8.42578125" style="30" customWidth="1"/>
    <col min="262" max="262" width="11.28515625" style="30" customWidth="1"/>
    <col min="263" max="264" width="9.140625" style="30"/>
    <col min="265" max="265" width="10.5703125" style="30" bestFit="1" customWidth="1"/>
    <col min="266" max="266" width="11.5703125" style="30" bestFit="1" customWidth="1"/>
    <col min="267" max="511" width="9.140625" style="30"/>
    <col min="512" max="512" width="1.42578125" style="30" customWidth="1"/>
    <col min="513" max="513" width="6" style="30" bestFit="1" customWidth="1"/>
    <col min="514" max="514" width="46.7109375" style="30" customWidth="1"/>
    <col min="515" max="515" width="8.5703125" style="30" customWidth="1"/>
    <col min="516" max="516" width="4.7109375" style="30" bestFit="1" customWidth="1"/>
    <col min="517" max="517" width="8.42578125" style="30" customWidth="1"/>
    <col min="518" max="518" width="11.28515625" style="30" customWidth="1"/>
    <col min="519" max="520" width="9.140625" style="30"/>
    <col min="521" max="521" width="10.5703125" style="30" bestFit="1" customWidth="1"/>
    <col min="522" max="522" width="11.5703125" style="30" bestFit="1" customWidth="1"/>
    <col min="523" max="767" width="9.140625" style="30"/>
    <col min="768" max="768" width="1.42578125" style="30" customWidth="1"/>
    <col min="769" max="769" width="6" style="30" bestFit="1" customWidth="1"/>
    <col min="770" max="770" width="46.7109375" style="30" customWidth="1"/>
    <col min="771" max="771" width="8.5703125" style="30" customWidth="1"/>
    <col min="772" max="772" width="4.7109375" style="30" bestFit="1" customWidth="1"/>
    <col min="773" max="773" width="8.42578125" style="30" customWidth="1"/>
    <col min="774" max="774" width="11.28515625" style="30" customWidth="1"/>
    <col min="775" max="776" width="9.140625" style="30"/>
    <col min="777" max="777" width="10.5703125" style="30" bestFit="1" customWidth="1"/>
    <col min="778" max="778" width="11.5703125" style="30" bestFit="1" customWidth="1"/>
    <col min="779" max="1023" width="9.140625" style="30"/>
    <col min="1024" max="1024" width="1.4257812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42578125" style="30" customWidth="1"/>
    <col min="1030" max="1030" width="11.28515625" style="30" customWidth="1"/>
    <col min="1031" max="1032" width="9.140625" style="30"/>
    <col min="1033" max="1033" width="10.5703125" style="30" bestFit="1" customWidth="1"/>
    <col min="1034" max="1034" width="11.5703125" style="30" bestFit="1" customWidth="1"/>
    <col min="1035" max="1279" width="9.140625" style="30"/>
    <col min="1280" max="1280" width="1.4257812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42578125" style="30" customWidth="1"/>
    <col min="1286" max="1286" width="11.28515625" style="30" customWidth="1"/>
    <col min="1287" max="1288" width="9.140625" style="30"/>
    <col min="1289" max="1289" width="10.5703125" style="30" bestFit="1" customWidth="1"/>
    <col min="1290" max="1290" width="11.5703125" style="30" bestFit="1" customWidth="1"/>
    <col min="1291" max="1535" width="9.140625" style="30"/>
    <col min="1536" max="1536" width="1.4257812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42578125" style="30" customWidth="1"/>
    <col min="1542" max="1542" width="11.28515625" style="30" customWidth="1"/>
    <col min="1543" max="1544" width="9.140625" style="30"/>
    <col min="1545" max="1545" width="10.5703125" style="30" bestFit="1" customWidth="1"/>
    <col min="1546" max="1546" width="11.5703125" style="30" bestFit="1" customWidth="1"/>
    <col min="1547" max="1791" width="9.140625" style="30"/>
    <col min="1792" max="1792" width="1.4257812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42578125" style="30" customWidth="1"/>
    <col min="1798" max="1798" width="11.28515625" style="30" customWidth="1"/>
    <col min="1799" max="1800" width="9.140625" style="30"/>
    <col min="1801" max="1801" width="10.5703125" style="30" bestFit="1" customWidth="1"/>
    <col min="1802" max="1802" width="11.5703125" style="30" bestFit="1" customWidth="1"/>
    <col min="1803" max="2047" width="9.140625" style="30"/>
    <col min="2048" max="2048" width="1.4257812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42578125" style="30" customWidth="1"/>
    <col min="2054" max="2054" width="11.28515625" style="30" customWidth="1"/>
    <col min="2055" max="2056" width="9.140625" style="30"/>
    <col min="2057" max="2057" width="10.5703125" style="30" bestFit="1" customWidth="1"/>
    <col min="2058" max="2058" width="11.5703125" style="30" bestFit="1" customWidth="1"/>
    <col min="2059" max="2303" width="9.140625" style="30"/>
    <col min="2304" max="2304" width="1.4257812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42578125" style="30" customWidth="1"/>
    <col min="2310" max="2310" width="11.28515625" style="30" customWidth="1"/>
    <col min="2311" max="2312" width="9.140625" style="30"/>
    <col min="2313" max="2313" width="10.5703125" style="30" bestFit="1" customWidth="1"/>
    <col min="2314" max="2314" width="11.5703125" style="30" bestFit="1" customWidth="1"/>
    <col min="2315" max="2559" width="9.140625" style="30"/>
    <col min="2560" max="2560" width="1.4257812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42578125" style="30" customWidth="1"/>
    <col min="2566" max="2566" width="11.28515625" style="30" customWidth="1"/>
    <col min="2567" max="2568" width="9.140625" style="30"/>
    <col min="2569" max="2569" width="10.5703125" style="30" bestFit="1" customWidth="1"/>
    <col min="2570" max="2570" width="11.5703125" style="30" bestFit="1" customWidth="1"/>
    <col min="2571" max="2815" width="9.140625" style="30"/>
    <col min="2816" max="2816" width="1.4257812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42578125" style="30" customWidth="1"/>
    <col min="2822" max="2822" width="11.28515625" style="30" customWidth="1"/>
    <col min="2823" max="2824" width="9.140625" style="30"/>
    <col min="2825" max="2825" width="10.5703125" style="30" bestFit="1" customWidth="1"/>
    <col min="2826" max="2826" width="11.5703125" style="30" bestFit="1" customWidth="1"/>
    <col min="2827" max="3071" width="9.140625" style="30"/>
    <col min="3072" max="3072" width="1.4257812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42578125" style="30" customWidth="1"/>
    <col min="3078" max="3078" width="11.28515625" style="30" customWidth="1"/>
    <col min="3079" max="3080" width="9.140625" style="30"/>
    <col min="3081" max="3081" width="10.5703125" style="30" bestFit="1" customWidth="1"/>
    <col min="3082" max="3082" width="11.5703125" style="30" bestFit="1" customWidth="1"/>
    <col min="3083" max="3327" width="9.140625" style="30"/>
    <col min="3328" max="3328" width="1.4257812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42578125" style="30" customWidth="1"/>
    <col min="3334" max="3334" width="11.28515625" style="30" customWidth="1"/>
    <col min="3335" max="3336" width="9.140625" style="30"/>
    <col min="3337" max="3337" width="10.5703125" style="30" bestFit="1" customWidth="1"/>
    <col min="3338" max="3338" width="11.5703125" style="30" bestFit="1" customWidth="1"/>
    <col min="3339" max="3583" width="9.140625" style="30"/>
    <col min="3584" max="3584" width="1.4257812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42578125" style="30" customWidth="1"/>
    <col min="3590" max="3590" width="11.28515625" style="30" customWidth="1"/>
    <col min="3591" max="3592" width="9.140625" style="30"/>
    <col min="3593" max="3593" width="10.5703125" style="30" bestFit="1" customWidth="1"/>
    <col min="3594" max="3594" width="11.5703125" style="30" bestFit="1" customWidth="1"/>
    <col min="3595" max="3839" width="9.140625" style="30"/>
    <col min="3840" max="3840" width="1.4257812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42578125" style="30" customWidth="1"/>
    <col min="3846" max="3846" width="11.28515625" style="30" customWidth="1"/>
    <col min="3847" max="3848" width="9.140625" style="30"/>
    <col min="3849" max="3849" width="10.5703125" style="30" bestFit="1" customWidth="1"/>
    <col min="3850" max="3850" width="11.5703125" style="30" bestFit="1" customWidth="1"/>
    <col min="3851" max="4095" width="9.140625" style="30"/>
    <col min="4096" max="4096" width="1.4257812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42578125" style="30" customWidth="1"/>
    <col min="4102" max="4102" width="11.28515625" style="30" customWidth="1"/>
    <col min="4103" max="4104" width="9.140625" style="30"/>
    <col min="4105" max="4105" width="10.5703125" style="30" bestFit="1" customWidth="1"/>
    <col min="4106" max="4106" width="11.5703125" style="30" bestFit="1" customWidth="1"/>
    <col min="4107" max="4351" width="9.140625" style="30"/>
    <col min="4352" max="4352" width="1.4257812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42578125" style="30" customWidth="1"/>
    <col min="4358" max="4358" width="11.28515625" style="30" customWidth="1"/>
    <col min="4359" max="4360" width="9.140625" style="30"/>
    <col min="4361" max="4361" width="10.5703125" style="30" bestFit="1" customWidth="1"/>
    <col min="4362" max="4362" width="11.5703125" style="30" bestFit="1" customWidth="1"/>
    <col min="4363" max="4607" width="9.140625" style="30"/>
    <col min="4608" max="4608" width="1.4257812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42578125" style="30" customWidth="1"/>
    <col min="4614" max="4614" width="11.28515625" style="30" customWidth="1"/>
    <col min="4615" max="4616" width="9.140625" style="30"/>
    <col min="4617" max="4617" width="10.5703125" style="30" bestFit="1" customWidth="1"/>
    <col min="4618" max="4618" width="11.5703125" style="30" bestFit="1" customWidth="1"/>
    <col min="4619" max="4863" width="9.140625" style="30"/>
    <col min="4864" max="4864" width="1.4257812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42578125" style="30" customWidth="1"/>
    <col min="4870" max="4870" width="11.28515625" style="30" customWidth="1"/>
    <col min="4871" max="4872" width="9.140625" style="30"/>
    <col min="4873" max="4873" width="10.5703125" style="30" bestFit="1" customWidth="1"/>
    <col min="4874" max="4874" width="11.5703125" style="30" bestFit="1" customWidth="1"/>
    <col min="4875" max="5119" width="9.140625" style="30"/>
    <col min="5120" max="5120" width="1.4257812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42578125" style="30" customWidth="1"/>
    <col min="5126" max="5126" width="11.28515625" style="30" customWidth="1"/>
    <col min="5127" max="5128" width="9.140625" style="30"/>
    <col min="5129" max="5129" width="10.5703125" style="30" bestFit="1" customWidth="1"/>
    <col min="5130" max="5130" width="11.5703125" style="30" bestFit="1" customWidth="1"/>
    <col min="5131" max="5375" width="9.140625" style="30"/>
    <col min="5376" max="5376" width="1.4257812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42578125" style="30" customWidth="1"/>
    <col min="5382" max="5382" width="11.28515625" style="30" customWidth="1"/>
    <col min="5383" max="5384" width="9.140625" style="30"/>
    <col min="5385" max="5385" width="10.5703125" style="30" bestFit="1" customWidth="1"/>
    <col min="5386" max="5386" width="11.5703125" style="30" bestFit="1" customWidth="1"/>
    <col min="5387" max="5631" width="9.140625" style="30"/>
    <col min="5632" max="5632" width="1.4257812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42578125" style="30" customWidth="1"/>
    <col min="5638" max="5638" width="11.28515625" style="30" customWidth="1"/>
    <col min="5639" max="5640" width="9.140625" style="30"/>
    <col min="5641" max="5641" width="10.5703125" style="30" bestFit="1" customWidth="1"/>
    <col min="5642" max="5642" width="11.5703125" style="30" bestFit="1" customWidth="1"/>
    <col min="5643" max="5887" width="9.140625" style="30"/>
    <col min="5888" max="5888" width="1.4257812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42578125" style="30" customWidth="1"/>
    <col min="5894" max="5894" width="11.28515625" style="30" customWidth="1"/>
    <col min="5895" max="5896" width="9.140625" style="30"/>
    <col min="5897" max="5897" width="10.5703125" style="30" bestFit="1" customWidth="1"/>
    <col min="5898" max="5898" width="11.5703125" style="30" bestFit="1" customWidth="1"/>
    <col min="5899" max="6143" width="9.140625" style="30"/>
    <col min="6144" max="6144" width="1.4257812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42578125" style="30" customWidth="1"/>
    <col min="6150" max="6150" width="11.28515625" style="30" customWidth="1"/>
    <col min="6151" max="6152" width="9.140625" style="30"/>
    <col min="6153" max="6153" width="10.5703125" style="30" bestFit="1" customWidth="1"/>
    <col min="6154" max="6154" width="11.5703125" style="30" bestFit="1" customWidth="1"/>
    <col min="6155" max="6399" width="9.140625" style="30"/>
    <col min="6400" max="6400" width="1.4257812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42578125" style="30" customWidth="1"/>
    <col min="6406" max="6406" width="11.28515625" style="30" customWidth="1"/>
    <col min="6407" max="6408" width="9.140625" style="30"/>
    <col min="6409" max="6409" width="10.5703125" style="30" bestFit="1" customWidth="1"/>
    <col min="6410" max="6410" width="11.5703125" style="30" bestFit="1" customWidth="1"/>
    <col min="6411" max="6655" width="9.140625" style="30"/>
    <col min="6656" max="6656" width="1.4257812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42578125" style="30" customWidth="1"/>
    <col min="6662" max="6662" width="11.28515625" style="30" customWidth="1"/>
    <col min="6663" max="6664" width="9.140625" style="30"/>
    <col min="6665" max="6665" width="10.5703125" style="30" bestFit="1" customWidth="1"/>
    <col min="6666" max="6666" width="11.5703125" style="30" bestFit="1" customWidth="1"/>
    <col min="6667" max="6911" width="9.140625" style="30"/>
    <col min="6912" max="6912" width="1.4257812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42578125" style="30" customWidth="1"/>
    <col min="6918" max="6918" width="11.28515625" style="30" customWidth="1"/>
    <col min="6919" max="6920" width="9.140625" style="30"/>
    <col min="6921" max="6921" width="10.5703125" style="30" bestFit="1" customWidth="1"/>
    <col min="6922" max="6922" width="11.5703125" style="30" bestFit="1" customWidth="1"/>
    <col min="6923" max="7167" width="9.140625" style="30"/>
    <col min="7168" max="7168" width="1.4257812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42578125" style="30" customWidth="1"/>
    <col min="7174" max="7174" width="11.28515625" style="30" customWidth="1"/>
    <col min="7175" max="7176" width="9.140625" style="30"/>
    <col min="7177" max="7177" width="10.5703125" style="30" bestFit="1" customWidth="1"/>
    <col min="7178" max="7178" width="11.5703125" style="30" bestFit="1" customWidth="1"/>
    <col min="7179" max="7423" width="9.140625" style="30"/>
    <col min="7424" max="7424" width="1.4257812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42578125" style="30" customWidth="1"/>
    <col min="7430" max="7430" width="11.28515625" style="30" customWidth="1"/>
    <col min="7431" max="7432" width="9.140625" style="30"/>
    <col min="7433" max="7433" width="10.5703125" style="30" bestFit="1" customWidth="1"/>
    <col min="7434" max="7434" width="11.5703125" style="30" bestFit="1" customWidth="1"/>
    <col min="7435" max="7679" width="9.140625" style="30"/>
    <col min="7680" max="7680" width="1.4257812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42578125" style="30" customWidth="1"/>
    <col min="7686" max="7686" width="11.28515625" style="30" customWidth="1"/>
    <col min="7687" max="7688" width="9.140625" style="30"/>
    <col min="7689" max="7689" width="10.5703125" style="30" bestFit="1" customWidth="1"/>
    <col min="7690" max="7690" width="11.5703125" style="30" bestFit="1" customWidth="1"/>
    <col min="7691" max="7935" width="9.140625" style="30"/>
    <col min="7936" max="7936" width="1.4257812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42578125" style="30" customWidth="1"/>
    <col min="7942" max="7942" width="11.28515625" style="30" customWidth="1"/>
    <col min="7943" max="7944" width="9.140625" style="30"/>
    <col min="7945" max="7945" width="10.5703125" style="30" bestFit="1" customWidth="1"/>
    <col min="7946" max="7946" width="11.5703125" style="30" bestFit="1" customWidth="1"/>
    <col min="7947" max="8191" width="9.140625" style="30"/>
    <col min="8192" max="8192" width="1.4257812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42578125" style="30" customWidth="1"/>
    <col min="8198" max="8198" width="11.28515625" style="30" customWidth="1"/>
    <col min="8199" max="8200" width="9.140625" style="30"/>
    <col min="8201" max="8201" width="10.5703125" style="30" bestFit="1" customWidth="1"/>
    <col min="8202" max="8202" width="11.5703125" style="30" bestFit="1" customWidth="1"/>
    <col min="8203" max="8447" width="9.140625" style="30"/>
    <col min="8448" max="8448" width="1.4257812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42578125" style="30" customWidth="1"/>
    <col min="8454" max="8454" width="11.28515625" style="30" customWidth="1"/>
    <col min="8455" max="8456" width="9.140625" style="30"/>
    <col min="8457" max="8457" width="10.5703125" style="30" bestFit="1" customWidth="1"/>
    <col min="8458" max="8458" width="11.5703125" style="30" bestFit="1" customWidth="1"/>
    <col min="8459" max="8703" width="9.140625" style="30"/>
    <col min="8704" max="8704" width="1.4257812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42578125" style="30" customWidth="1"/>
    <col min="8710" max="8710" width="11.28515625" style="30" customWidth="1"/>
    <col min="8711" max="8712" width="9.140625" style="30"/>
    <col min="8713" max="8713" width="10.5703125" style="30" bestFit="1" customWidth="1"/>
    <col min="8714" max="8714" width="11.5703125" style="30" bestFit="1" customWidth="1"/>
    <col min="8715" max="8959" width="9.140625" style="30"/>
    <col min="8960" max="8960" width="1.4257812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42578125" style="30" customWidth="1"/>
    <col min="8966" max="8966" width="11.28515625" style="30" customWidth="1"/>
    <col min="8967" max="8968" width="9.140625" style="30"/>
    <col min="8969" max="8969" width="10.5703125" style="30" bestFit="1" customWidth="1"/>
    <col min="8970" max="8970" width="11.5703125" style="30" bestFit="1" customWidth="1"/>
    <col min="8971" max="9215" width="9.140625" style="30"/>
    <col min="9216" max="9216" width="1.4257812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42578125" style="30" customWidth="1"/>
    <col min="9222" max="9222" width="11.28515625" style="30" customWidth="1"/>
    <col min="9223" max="9224" width="9.140625" style="30"/>
    <col min="9225" max="9225" width="10.5703125" style="30" bestFit="1" customWidth="1"/>
    <col min="9226" max="9226" width="11.5703125" style="30" bestFit="1" customWidth="1"/>
    <col min="9227" max="9471" width="9.140625" style="30"/>
    <col min="9472" max="9472" width="1.4257812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42578125" style="30" customWidth="1"/>
    <col min="9478" max="9478" width="11.28515625" style="30" customWidth="1"/>
    <col min="9479" max="9480" width="9.140625" style="30"/>
    <col min="9481" max="9481" width="10.5703125" style="30" bestFit="1" customWidth="1"/>
    <col min="9482" max="9482" width="11.5703125" style="30" bestFit="1" customWidth="1"/>
    <col min="9483" max="9727" width="9.140625" style="30"/>
    <col min="9728" max="9728" width="1.4257812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42578125" style="30" customWidth="1"/>
    <col min="9734" max="9734" width="11.28515625" style="30" customWidth="1"/>
    <col min="9735" max="9736" width="9.140625" style="30"/>
    <col min="9737" max="9737" width="10.5703125" style="30" bestFit="1" customWidth="1"/>
    <col min="9738" max="9738" width="11.5703125" style="30" bestFit="1" customWidth="1"/>
    <col min="9739" max="9983" width="9.140625" style="30"/>
    <col min="9984" max="9984" width="1.4257812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42578125" style="30" customWidth="1"/>
    <col min="9990" max="9990" width="11.28515625" style="30" customWidth="1"/>
    <col min="9991" max="9992" width="9.140625" style="30"/>
    <col min="9993" max="9993" width="10.5703125" style="30" bestFit="1" customWidth="1"/>
    <col min="9994" max="9994" width="11.5703125" style="30" bestFit="1" customWidth="1"/>
    <col min="9995" max="10239" width="9.140625" style="30"/>
    <col min="10240" max="10240" width="1.4257812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42578125" style="30" customWidth="1"/>
    <col min="10246" max="10246" width="11.28515625" style="30" customWidth="1"/>
    <col min="10247" max="10248" width="9.140625" style="30"/>
    <col min="10249" max="10249" width="10.5703125" style="30" bestFit="1" customWidth="1"/>
    <col min="10250" max="10250" width="11.5703125" style="30" bestFit="1" customWidth="1"/>
    <col min="10251" max="10495" width="9.140625" style="30"/>
    <col min="10496" max="10496" width="1.4257812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42578125" style="30" customWidth="1"/>
    <col min="10502" max="10502" width="11.28515625" style="30" customWidth="1"/>
    <col min="10503" max="10504" width="9.140625" style="30"/>
    <col min="10505" max="10505" width="10.5703125" style="30" bestFit="1" customWidth="1"/>
    <col min="10506" max="10506" width="11.5703125" style="30" bestFit="1" customWidth="1"/>
    <col min="10507" max="10751" width="9.140625" style="30"/>
    <col min="10752" max="10752" width="1.4257812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42578125" style="30" customWidth="1"/>
    <col min="10758" max="10758" width="11.28515625" style="30" customWidth="1"/>
    <col min="10759" max="10760" width="9.140625" style="30"/>
    <col min="10761" max="10761" width="10.5703125" style="30" bestFit="1" customWidth="1"/>
    <col min="10762" max="10762" width="11.5703125" style="30" bestFit="1" customWidth="1"/>
    <col min="10763" max="11007" width="9.140625" style="30"/>
    <col min="11008" max="11008" width="1.4257812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42578125" style="30" customWidth="1"/>
    <col min="11014" max="11014" width="11.28515625" style="30" customWidth="1"/>
    <col min="11015" max="11016" width="9.140625" style="30"/>
    <col min="11017" max="11017" width="10.5703125" style="30" bestFit="1" customWidth="1"/>
    <col min="11018" max="11018" width="11.5703125" style="30" bestFit="1" customWidth="1"/>
    <col min="11019" max="11263" width="9.140625" style="30"/>
    <col min="11264" max="11264" width="1.4257812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42578125" style="30" customWidth="1"/>
    <col min="11270" max="11270" width="11.28515625" style="30" customWidth="1"/>
    <col min="11271" max="11272" width="9.140625" style="30"/>
    <col min="11273" max="11273" width="10.5703125" style="30" bestFit="1" customWidth="1"/>
    <col min="11274" max="11274" width="11.5703125" style="30" bestFit="1" customWidth="1"/>
    <col min="11275" max="11519" width="9.140625" style="30"/>
    <col min="11520" max="11520" width="1.4257812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42578125" style="30" customWidth="1"/>
    <col min="11526" max="11526" width="11.28515625" style="30" customWidth="1"/>
    <col min="11527" max="11528" width="9.140625" style="30"/>
    <col min="11529" max="11529" width="10.5703125" style="30" bestFit="1" customWidth="1"/>
    <col min="11530" max="11530" width="11.5703125" style="30" bestFit="1" customWidth="1"/>
    <col min="11531" max="11775" width="9.140625" style="30"/>
    <col min="11776" max="11776" width="1.4257812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42578125" style="30" customWidth="1"/>
    <col min="11782" max="11782" width="11.28515625" style="30" customWidth="1"/>
    <col min="11783" max="11784" width="9.140625" style="30"/>
    <col min="11785" max="11785" width="10.5703125" style="30" bestFit="1" customWidth="1"/>
    <col min="11786" max="11786" width="11.5703125" style="30" bestFit="1" customWidth="1"/>
    <col min="11787" max="12031" width="9.140625" style="30"/>
    <col min="12032" max="12032" width="1.4257812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42578125" style="30" customWidth="1"/>
    <col min="12038" max="12038" width="11.28515625" style="30" customWidth="1"/>
    <col min="12039" max="12040" width="9.140625" style="30"/>
    <col min="12041" max="12041" width="10.5703125" style="30" bestFit="1" customWidth="1"/>
    <col min="12042" max="12042" width="11.5703125" style="30" bestFit="1" customWidth="1"/>
    <col min="12043" max="12287" width="9.140625" style="30"/>
    <col min="12288" max="12288" width="1.4257812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42578125" style="30" customWidth="1"/>
    <col min="12294" max="12294" width="11.28515625" style="30" customWidth="1"/>
    <col min="12295" max="12296" width="9.140625" style="30"/>
    <col min="12297" max="12297" width="10.5703125" style="30" bestFit="1" customWidth="1"/>
    <col min="12298" max="12298" width="11.5703125" style="30" bestFit="1" customWidth="1"/>
    <col min="12299" max="12543" width="9.140625" style="30"/>
    <col min="12544" max="12544" width="1.4257812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42578125" style="30" customWidth="1"/>
    <col min="12550" max="12550" width="11.28515625" style="30" customWidth="1"/>
    <col min="12551" max="12552" width="9.140625" style="30"/>
    <col min="12553" max="12553" width="10.5703125" style="30" bestFit="1" customWidth="1"/>
    <col min="12554" max="12554" width="11.5703125" style="30" bestFit="1" customWidth="1"/>
    <col min="12555" max="12799" width="9.140625" style="30"/>
    <col min="12800" max="12800" width="1.4257812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42578125" style="30" customWidth="1"/>
    <col min="12806" max="12806" width="11.28515625" style="30" customWidth="1"/>
    <col min="12807" max="12808" width="9.140625" style="30"/>
    <col min="12809" max="12809" width="10.5703125" style="30" bestFit="1" customWidth="1"/>
    <col min="12810" max="12810" width="11.5703125" style="30" bestFit="1" customWidth="1"/>
    <col min="12811" max="13055" width="9.140625" style="30"/>
    <col min="13056" max="13056" width="1.4257812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42578125" style="30" customWidth="1"/>
    <col min="13062" max="13062" width="11.28515625" style="30" customWidth="1"/>
    <col min="13063" max="13064" width="9.140625" style="30"/>
    <col min="13065" max="13065" width="10.5703125" style="30" bestFit="1" customWidth="1"/>
    <col min="13066" max="13066" width="11.5703125" style="30" bestFit="1" customWidth="1"/>
    <col min="13067" max="13311" width="9.140625" style="30"/>
    <col min="13312" max="13312" width="1.4257812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42578125" style="30" customWidth="1"/>
    <col min="13318" max="13318" width="11.28515625" style="30" customWidth="1"/>
    <col min="13319" max="13320" width="9.140625" style="30"/>
    <col min="13321" max="13321" width="10.5703125" style="30" bestFit="1" customWidth="1"/>
    <col min="13322" max="13322" width="11.5703125" style="30" bestFit="1" customWidth="1"/>
    <col min="13323" max="13567" width="9.140625" style="30"/>
    <col min="13568" max="13568" width="1.4257812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42578125" style="30" customWidth="1"/>
    <col min="13574" max="13574" width="11.28515625" style="30" customWidth="1"/>
    <col min="13575" max="13576" width="9.140625" style="30"/>
    <col min="13577" max="13577" width="10.5703125" style="30" bestFit="1" customWidth="1"/>
    <col min="13578" max="13578" width="11.5703125" style="30" bestFit="1" customWidth="1"/>
    <col min="13579" max="13823" width="9.140625" style="30"/>
    <col min="13824" max="13824" width="1.4257812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42578125" style="30" customWidth="1"/>
    <col min="13830" max="13830" width="11.28515625" style="30" customWidth="1"/>
    <col min="13831" max="13832" width="9.140625" style="30"/>
    <col min="13833" max="13833" width="10.5703125" style="30" bestFit="1" customWidth="1"/>
    <col min="13834" max="13834" width="11.5703125" style="30" bestFit="1" customWidth="1"/>
    <col min="13835" max="14079" width="9.140625" style="30"/>
    <col min="14080" max="14080" width="1.4257812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42578125" style="30" customWidth="1"/>
    <col min="14086" max="14086" width="11.28515625" style="30" customWidth="1"/>
    <col min="14087" max="14088" width="9.140625" style="30"/>
    <col min="14089" max="14089" width="10.5703125" style="30" bestFit="1" customWidth="1"/>
    <col min="14090" max="14090" width="11.5703125" style="30" bestFit="1" customWidth="1"/>
    <col min="14091" max="14335" width="9.140625" style="30"/>
    <col min="14336" max="14336" width="1.4257812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42578125" style="30" customWidth="1"/>
    <col min="14342" max="14342" width="11.28515625" style="30" customWidth="1"/>
    <col min="14343" max="14344" width="9.140625" style="30"/>
    <col min="14345" max="14345" width="10.5703125" style="30" bestFit="1" customWidth="1"/>
    <col min="14346" max="14346" width="11.5703125" style="30" bestFit="1" customWidth="1"/>
    <col min="14347" max="14591" width="9.140625" style="30"/>
    <col min="14592" max="14592" width="1.4257812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42578125" style="30" customWidth="1"/>
    <col min="14598" max="14598" width="11.28515625" style="30" customWidth="1"/>
    <col min="14599" max="14600" width="9.140625" style="30"/>
    <col min="14601" max="14601" width="10.5703125" style="30" bestFit="1" customWidth="1"/>
    <col min="14602" max="14602" width="11.5703125" style="30" bestFit="1" customWidth="1"/>
    <col min="14603" max="14847" width="9.140625" style="30"/>
    <col min="14848" max="14848" width="1.4257812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42578125" style="30" customWidth="1"/>
    <col min="14854" max="14854" width="11.28515625" style="30" customWidth="1"/>
    <col min="14855" max="14856" width="9.140625" style="30"/>
    <col min="14857" max="14857" width="10.5703125" style="30" bestFit="1" customWidth="1"/>
    <col min="14858" max="14858" width="11.5703125" style="30" bestFit="1" customWidth="1"/>
    <col min="14859" max="15103" width="9.140625" style="30"/>
    <col min="15104" max="15104" width="1.4257812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42578125" style="30" customWidth="1"/>
    <col min="15110" max="15110" width="11.28515625" style="30" customWidth="1"/>
    <col min="15111" max="15112" width="9.140625" style="30"/>
    <col min="15113" max="15113" width="10.5703125" style="30" bestFit="1" customWidth="1"/>
    <col min="15114" max="15114" width="11.5703125" style="30" bestFit="1" customWidth="1"/>
    <col min="15115" max="15359" width="9.140625" style="30"/>
    <col min="15360" max="15360" width="1.4257812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42578125" style="30" customWidth="1"/>
    <col min="15366" max="15366" width="11.28515625" style="30" customWidth="1"/>
    <col min="15367" max="15368" width="9.140625" style="30"/>
    <col min="15369" max="15369" width="10.5703125" style="30" bestFit="1" customWidth="1"/>
    <col min="15370" max="15370" width="11.5703125" style="30" bestFit="1" customWidth="1"/>
    <col min="15371" max="15615" width="9.140625" style="30"/>
    <col min="15616" max="15616" width="1.4257812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42578125" style="30" customWidth="1"/>
    <col min="15622" max="15622" width="11.28515625" style="30" customWidth="1"/>
    <col min="15623" max="15624" width="9.140625" style="30"/>
    <col min="15625" max="15625" width="10.5703125" style="30" bestFit="1" customWidth="1"/>
    <col min="15626" max="15626" width="11.5703125" style="30" bestFit="1" customWidth="1"/>
    <col min="15627" max="15871" width="9.140625" style="30"/>
    <col min="15872" max="15872" width="1.4257812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42578125" style="30" customWidth="1"/>
    <col min="15878" max="15878" width="11.28515625" style="30" customWidth="1"/>
    <col min="15879" max="15880" width="9.140625" style="30"/>
    <col min="15881" max="15881" width="10.5703125" style="30" bestFit="1" customWidth="1"/>
    <col min="15882" max="15882" width="11.5703125" style="30" bestFit="1" customWidth="1"/>
    <col min="15883" max="16127" width="9.140625" style="30"/>
    <col min="16128" max="16128" width="1.4257812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42578125" style="30" customWidth="1"/>
    <col min="16134" max="16134" width="11.28515625" style="30" customWidth="1"/>
    <col min="16135" max="16136" width="9.140625" style="30"/>
    <col min="16137" max="16137" width="10.5703125" style="30" bestFit="1" customWidth="1"/>
    <col min="16138" max="16138" width="11.5703125" style="30" bestFit="1" customWidth="1"/>
    <col min="16139" max="16384" width="9.140625" style="30"/>
  </cols>
  <sheetData>
    <row r="1" spans="1:6" s="141" customFormat="1" ht="15.75" x14ac:dyDescent="0.2">
      <c r="A1" s="21" t="s">
        <v>165</v>
      </c>
      <c r="B1" s="62" t="s">
        <v>6</v>
      </c>
      <c r="C1" s="139"/>
      <c r="D1" s="139"/>
      <c r="E1" s="140"/>
    </row>
    <row r="2" spans="1:6" s="141" customFormat="1" ht="15.75" x14ac:dyDescent="0.2">
      <c r="A2" s="21" t="s">
        <v>166</v>
      </c>
      <c r="B2" s="62" t="s">
        <v>7</v>
      </c>
      <c r="C2" s="139"/>
      <c r="D2" s="139"/>
      <c r="E2" s="140"/>
    </row>
    <row r="3" spans="1:6" s="141" customFormat="1" ht="15.75" x14ac:dyDescent="0.2">
      <c r="A3" s="21" t="s">
        <v>167</v>
      </c>
      <c r="B3" s="62" t="s">
        <v>278</v>
      </c>
      <c r="C3" s="139"/>
      <c r="D3" s="139"/>
      <c r="E3" s="140"/>
    </row>
    <row r="4" spans="1:6" x14ac:dyDescent="0.2">
      <c r="A4" s="142"/>
      <c r="B4" s="62" t="s">
        <v>382</v>
      </c>
      <c r="C4" s="143"/>
      <c r="D4" s="143"/>
      <c r="E4" s="144"/>
    </row>
    <row r="5" spans="1:6" ht="76.5" x14ac:dyDescent="0.2">
      <c r="A5" s="145" t="s">
        <v>0</v>
      </c>
      <c r="B5" s="146" t="s">
        <v>39</v>
      </c>
      <c r="C5" s="147" t="s">
        <v>8</v>
      </c>
      <c r="D5" s="148" t="s">
        <v>9</v>
      </c>
      <c r="E5" s="149" t="s">
        <v>280</v>
      </c>
      <c r="F5" s="149" t="s">
        <v>44</v>
      </c>
    </row>
    <row r="6" spans="1:6" s="26" customFormat="1" x14ac:dyDescent="0.2">
      <c r="A6" s="92">
        <v>1</v>
      </c>
      <c r="B6" s="63"/>
      <c r="C6" s="27"/>
      <c r="D6" s="28"/>
      <c r="E6" s="29"/>
      <c r="F6" s="27"/>
    </row>
    <row r="7" spans="1:6" s="26" customFormat="1" x14ac:dyDescent="0.2">
      <c r="A7" s="102"/>
      <c r="B7" s="104" t="s">
        <v>126</v>
      </c>
      <c r="C7" s="53"/>
      <c r="D7" s="51"/>
      <c r="E7" s="52"/>
      <c r="F7" s="53"/>
    </row>
    <row r="8" spans="1:6" s="26" customFormat="1" x14ac:dyDescent="0.2">
      <c r="A8" s="102"/>
      <c r="B8" s="328" t="s">
        <v>125</v>
      </c>
      <c r="C8" s="328"/>
      <c r="D8" s="328"/>
      <c r="E8" s="328"/>
      <c r="F8" s="121"/>
    </row>
    <row r="9" spans="1:6" s="26" customFormat="1" x14ac:dyDescent="0.2">
      <c r="A9" s="102"/>
      <c r="B9" s="328"/>
      <c r="C9" s="328"/>
      <c r="D9" s="328"/>
      <c r="E9" s="328"/>
      <c r="F9" s="121"/>
    </row>
    <row r="10" spans="1:6" s="26" customFormat="1" x14ac:dyDescent="0.2">
      <c r="A10" s="102"/>
      <c r="B10" s="103"/>
      <c r="C10" s="53"/>
      <c r="D10" s="51"/>
      <c r="E10" s="52"/>
      <c r="F10" s="53"/>
    </row>
    <row r="11" spans="1:6" s="213" customFormat="1" x14ac:dyDescent="0.2">
      <c r="A11" s="208"/>
      <c r="B11" s="209"/>
      <c r="C11" s="210"/>
      <c r="D11" s="211"/>
      <c r="E11" s="212"/>
      <c r="F11" s="212"/>
    </row>
    <row r="12" spans="1:6" s="213" customFormat="1" x14ac:dyDescent="0.2">
      <c r="A12" s="150">
        <v>1</v>
      </c>
      <c r="B12" s="155" t="s">
        <v>281</v>
      </c>
      <c r="C12" s="214"/>
      <c r="D12" s="153"/>
      <c r="E12" s="152"/>
      <c r="F12" s="152"/>
    </row>
    <row r="13" spans="1:6" s="213" customFormat="1" ht="63.75" x14ac:dyDescent="0.2">
      <c r="A13" s="215"/>
      <c r="B13" s="151" t="s">
        <v>282</v>
      </c>
      <c r="F13" s="216"/>
    </row>
    <row r="14" spans="1:6" s="213" customFormat="1" x14ac:dyDescent="0.2">
      <c r="A14" s="215"/>
      <c r="B14" s="151"/>
      <c r="C14" s="214">
        <v>1</v>
      </c>
      <c r="D14" s="153" t="s">
        <v>152</v>
      </c>
      <c r="E14" s="239"/>
      <c r="F14" s="152">
        <f>+C14*E14</f>
        <v>0</v>
      </c>
    </row>
    <row r="15" spans="1:6" s="213" customFormat="1" x14ac:dyDescent="0.2">
      <c r="A15" s="217"/>
      <c r="B15" s="159"/>
      <c r="C15" s="218"/>
      <c r="D15" s="161"/>
      <c r="E15" s="160"/>
      <c r="F15" s="160"/>
    </row>
    <row r="16" spans="1:6" s="213" customFormat="1" x14ac:dyDescent="0.2">
      <c r="A16" s="219"/>
      <c r="B16" s="163"/>
      <c r="C16" s="220"/>
      <c r="D16" s="165"/>
      <c r="E16" s="164"/>
      <c r="F16" s="164"/>
    </row>
    <row r="17" spans="1:6" s="213" customFormat="1" x14ac:dyDescent="0.2">
      <c r="A17" s="150">
        <v>2</v>
      </c>
      <c r="B17" s="155" t="s">
        <v>283</v>
      </c>
      <c r="C17" s="214"/>
      <c r="D17" s="153"/>
      <c r="E17" s="152"/>
      <c r="F17" s="152"/>
    </row>
    <row r="18" spans="1:6" s="213" customFormat="1" ht="63.75" x14ac:dyDescent="0.2">
      <c r="A18" s="150"/>
      <c r="B18" s="151" t="s">
        <v>357</v>
      </c>
      <c r="F18" s="216"/>
    </row>
    <row r="19" spans="1:6" s="213" customFormat="1" x14ac:dyDescent="0.2">
      <c r="A19" s="150"/>
      <c r="B19" s="151"/>
      <c r="C19" s="221">
        <f>2.9*2.9*0.2+9.48*0.25*0.12</f>
        <v>1.9664000000000001</v>
      </c>
      <c r="D19" s="153" t="s">
        <v>285</v>
      </c>
      <c r="E19" s="239"/>
      <c r="F19" s="152">
        <f>+C19*E19</f>
        <v>0</v>
      </c>
    </row>
    <row r="20" spans="1:6" s="213" customFormat="1" x14ac:dyDescent="0.2">
      <c r="A20" s="217"/>
      <c r="B20" s="159"/>
      <c r="C20" s="218"/>
      <c r="D20" s="161"/>
      <c r="E20" s="160"/>
      <c r="F20" s="160"/>
    </row>
    <row r="21" spans="1:6" s="213" customFormat="1" x14ac:dyDescent="0.2">
      <c r="A21" s="219"/>
      <c r="B21" s="163"/>
      <c r="C21" s="220"/>
      <c r="D21" s="165"/>
      <c r="E21" s="164"/>
      <c r="F21" s="164"/>
    </row>
    <row r="22" spans="1:6" s="213" customFormat="1" x14ac:dyDescent="0.2">
      <c r="A22" s="150">
        <v>3</v>
      </c>
      <c r="B22" s="155" t="s">
        <v>358</v>
      </c>
      <c r="C22" s="214"/>
      <c r="D22" s="153"/>
      <c r="E22" s="152"/>
      <c r="F22" s="152"/>
    </row>
    <row r="23" spans="1:6" s="213" customFormat="1" ht="51" x14ac:dyDescent="0.2">
      <c r="A23" s="150"/>
      <c r="B23" s="151" t="s">
        <v>359</v>
      </c>
      <c r="C23" s="214"/>
      <c r="D23" s="153"/>
      <c r="E23" s="152"/>
      <c r="F23" s="152"/>
    </row>
    <row r="24" spans="1:6" s="213" customFormat="1" x14ac:dyDescent="0.2">
      <c r="A24" s="150"/>
      <c r="B24" s="151"/>
      <c r="C24" s="221">
        <f>+(2.9+2.5)*2*0.2</f>
        <v>2.16</v>
      </c>
      <c r="D24" s="153" t="s">
        <v>296</v>
      </c>
      <c r="E24" s="239"/>
      <c r="F24" s="152">
        <f>+C24*E24</f>
        <v>0</v>
      </c>
    </row>
    <row r="25" spans="1:6" s="213" customFormat="1" x14ac:dyDescent="0.2">
      <c r="A25" s="217"/>
      <c r="B25" s="159"/>
      <c r="C25" s="218"/>
      <c r="D25" s="161"/>
      <c r="E25" s="160"/>
      <c r="F25" s="160"/>
    </row>
    <row r="26" spans="1:6" s="213" customFormat="1" x14ac:dyDescent="0.2">
      <c r="A26" s="219"/>
      <c r="B26" s="163"/>
      <c r="C26" s="220"/>
      <c r="D26" s="165"/>
      <c r="E26" s="164"/>
      <c r="F26" s="164"/>
    </row>
    <row r="27" spans="1:6" s="213" customFormat="1" x14ac:dyDescent="0.2">
      <c r="A27" s="150">
        <v>4</v>
      </c>
      <c r="B27" s="155" t="s">
        <v>360</v>
      </c>
      <c r="C27" s="214"/>
      <c r="D27" s="153"/>
      <c r="E27" s="152"/>
      <c r="F27" s="152"/>
    </row>
    <row r="28" spans="1:6" s="213" customFormat="1" ht="63.75" x14ac:dyDescent="0.2">
      <c r="A28" s="150"/>
      <c r="B28" s="151" t="s">
        <v>361</v>
      </c>
      <c r="C28" s="214"/>
      <c r="D28" s="153"/>
      <c r="E28" s="152"/>
      <c r="F28" s="152"/>
    </row>
    <row r="29" spans="1:6" s="213" customFormat="1" x14ac:dyDescent="0.2">
      <c r="A29" s="150"/>
      <c r="B29" s="151"/>
      <c r="C29" s="214">
        <v>1</v>
      </c>
      <c r="D29" s="153" t="s">
        <v>152</v>
      </c>
      <c r="E29" s="239"/>
      <c r="F29" s="152">
        <f>+C29*E29</f>
        <v>0</v>
      </c>
    </row>
    <row r="30" spans="1:6" s="213" customFormat="1" x14ac:dyDescent="0.2">
      <c r="A30" s="217"/>
      <c r="B30" s="159"/>
      <c r="C30" s="218"/>
      <c r="D30" s="161"/>
      <c r="E30" s="160"/>
      <c r="F30" s="160"/>
    </row>
    <row r="31" spans="1:6" s="213" customFormat="1" x14ac:dyDescent="0.2">
      <c r="A31" s="219"/>
      <c r="B31" s="163"/>
      <c r="C31" s="220"/>
      <c r="D31" s="165"/>
      <c r="E31" s="164"/>
      <c r="F31" s="164"/>
    </row>
    <row r="32" spans="1:6" s="213" customFormat="1" x14ac:dyDescent="0.2">
      <c r="A32" s="150">
        <v>5</v>
      </c>
      <c r="B32" s="155" t="s">
        <v>311</v>
      </c>
      <c r="C32" s="214"/>
      <c r="D32" s="153"/>
      <c r="E32" s="152"/>
      <c r="F32" s="152"/>
    </row>
    <row r="33" spans="1:6" s="213" customFormat="1" ht="63.75" x14ac:dyDescent="0.2">
      <c r="A33" s="150"/>
      <c r="B33" s="151" t="s">
        <v>312</v>
      </c>
      <c r="C33" s="214"/>
      <c r="D33" s="153"/>
      <c r="E33" s="152"/>
      <c r="F33" s="152"/>
    </row>
    <row r="34" spans="1:6" s="213" customFormat="1" x14ac:dyDescent="0.2">
      <c r="A34" s="150"/>
      <c r="B34" s="151"/>
      <c r="C34" s="214">
        <f>2.9*2.9-0.5+2.9*4*0.4+3.58*0.67</f>
        <v>14.948600000000001</v>
      </c>
      <c r="D34" s="153" t="s">
        <v>296</v>
      </c>
      <c r="E34" s="239"/>
      <c r="F34" s="152">
        <f>+C34*E34</f>
        <v>0</v>
      </c>
    </row>
    <row r="35" spans="1:6" s="213" customFormat="1" x14ac:dyDescent="0.2">
      <c r="A35" s="217"/>
      <c r="B35" s="159"/>
      <c r="C35" s="218"/>
      <c r="D35" s="161"/>
      <c r="E35" s="160"/>
      <c r="F35" s="160"/>
    </row>
    <row r="36" spans="1:6" s="213" customFormat="1" x14ac:dyDescent="0.2">
      <c r="A36" s="219"/>
      <c r="B36" s="163"/>
      <c r="C36" s="220"/>
      <c r="D36" s="165"/>
      <c r="E36" s="164"/>
      <c r="F36" s="164"/>
    </row>
    <row r="37" spans="1:6" s="222" customFormat="1" x14ac:dyDescent="0.2">
      <c r="A37" s="150">
        <v>6</v>
      </c>
      <c r="B37" s="155" t="s">
        <v>313</v>
      </c>
      <c r="C37" s="214"/>
      <c r="D37" s="153"/>
      <c r="E37" s="152"/>
      <c r="F37" s="152"/>
    </row>
    <row r="38" spans="1:6" s="222" customFormat="1" x14ac:dyDescent="0.2">
      <c r="A38" s="150"/>
      <c r="B38" s="151" t="s">
        <v>314</v>
      </c>
      <c r="C38" s="214"/>
      <c r="D38" s="153"/>
      <c r="E38" s="152"/>
      <c r="F38" s="152"/>
    </row>
    <row r="39" spans="1:6" s="222" customFormat="1" x14ac:dyDescent="0.2">
      <c r="A39" s="150"/>
      <c r="B39" s="151"/>
      <c r="C39" s="214">
        <v>14.9</v>
      </c>
      <c r="D39" s="153" t="s">
        <v>296</v>
      </c>
      <c r="E39" s="239"/>
      <c r="F39" s="152">
        <f>+C39*E39</f>
        <v>0</v>
      </c>
    </row>
    <row r="40" spans="1:6" s="222" customFormat="1" x14ac:dyDescent="0.2">
      <c r="A40" s="217"/>
      <c r="B40" s="159"/>
      <c r="C40" s="218"/>
      <c r="D40" s="161"/>
      <c r="E40" s="160"/>
      <c r="F40" s="160"/>
    </row>
    <row r="41" spans="1:6" s="222" customFormat="1" x14ac:dyDescent="0.2">
      <c r="A41" s="223"/>
      <c r="B41" s="209"/>
      <c r="C41" s="210"/>
      <c r="D41" s="211"/>
      <c r="E41" s="212"/>
      <c r="F41" s="212"/>
    </row>
    <row r="42" spans="1:6" s="222" customFormat="1" x14ac:dyDescent="0.2">
      <c r="A42" s="150">
        <v>7</v>
      </c>
      <c r="B42" s="155" t="s">
        <v>362</v>
      </c>
      <c r="C42" s="152"/>
      <c r="D42" s="153"/>
      <c r="E42" s="152"/>
      <c r="F42" s="152"/>
    </row>
    <row r="43" spans="1:6" s="222" customFormat="1" ht="127.5" x14ac:dyDescent="0.2">
      <c r="A43" s="150"/>
      <c r="B43" s="151" t="s">
        <v>363</v>
      </c>
      <c r="C43" s="152"/>
      <c r="D43" s="153"/>
      <c r="E43" s="152"/>
      <c r="F43" s="152"/>
    </row>
    <row r="44" spans="1:6" s="213" customFormat="1" x14ac:dyDescent="0.2">
      <c r="A44" s="150"/>
      <c r="B44" s="151"/>
      <c r="C44" s="152">
        <v>8</v>
      </c>
      <c r="D44" s="153" t="s">
        <v>296</v>
      </c>
      <c r="E44" s="239"/>
      <c r="F44" s="152">
        <f>+C44*E44</f>
        <v>0</v>
      </c>
    </row>
    <row r="45" spans="1:6" s="222" customFormat="1" x14ac:dyDescent="0.2">
      <c r="A45" s="223"/>
      <c r="B45" s="209"/>
      <c r="C45" s="210"/>
      <c r="D45" s="211"/>
      <c r="E45" s="212"/>
      <c r="F45" s="212"/>
    </row>
    <row r="46" spans="1:6" s="154" customFormat="1" x14ac:dyDescent="0.2">
      <c r="A46" s="162"/>
      <c r="B46" s="224"/>
      <c r="C46" s="164"/>
      <c r="D46" s="165"/>
      <c r="E46" s="164"/>
      <c r="F46" s="164"/>
    </row>
    <row r="47" spans="1:6" s="154" customFormat="1" ht="25.5" x14ac:dyDescent="0.2">
      <c r="A47" s="150">
        <v>8</v>
      </c>
      <c r="B47" s="155" t="s">
        <v>364</v>
      </c>
      <c r="C47" s="152"/>
      <c r="D47" s="153"/>
      <c r="E47" s="152"/>
      <c r="F47" s="152"/>
    </row>
    <row r="48" spans="1:6" s="154" customFormat="1" ht="76.5" x14ac:dyDescent="0.2">
      <c r="A48" s="150"/>
      <c r="B48" s="151" t="s">
        <v>365</v>
      </c>
      <c r="C48" s="152"/>
      <c r="D48" s="153"/>
      <c r="E48" s="152"/>
      <c r="F48" s="152"/>
    </row>
    <row r="49" spans="1:8" s="154" customFormat="1" x14ac:dyDescent="0.2">
      <c r="A49" s="150"/>
      <c r="B49" s="170"/>
      <c r="C49" s="152">
        <v>28</v>
      </c>
      <c r="D49" s="166" t="s">
        <v>152</v>
      </c>
      <c r="E49" s="239"/>
      <c r="F49" s="152">
        <f>+C49*E49</f>
        <v>0</v>
      </c>
    </row>
    <row r="50" spans="1:8" s="154" customFormat="1" x14ac:dyDescent="0.2">
      <c r="A50" s="158"/>
      <c r="B50" s="201"/>
      <c r="C50" s="160"/>
      <c r="D50" s="161"/>
      <c r="E50" s="160"/>
      <c r="F50" s="160"/>
    </row>
    <row r="51" spans="1:8" s="154" customFormat="1" x14ac:dyDescent="0.2">
      <c r="A51" s="162"/>
      <c r="B51" s="224"/>
      <c r="C51" s="164"/>
      <c r="D51" s="165"/>
      <c r="E51" s="164"/>
      <c r="F51" s="164"/>
    </row>
    <row r="52" spans="1:8" s="154" customFormat="1" x14ac:dyDescent="0.2">
      <c r="A52" s="150">
        <v>9</v>
      </c>
      <c r="B52" s="155" t="s">
        <v>366</v>
      </c>
      <c r="C52" s="152"/>
      <c r="D52" s="153"/>
      <c r="E52" s="152"/>
      <c r="F52" s="152"/>
    </row>
    <row r="53" spans="1:8" s="154" customFormat="1" ht="38.25" x14ac:dyDescent="0.2">
      <c r="A53" s="150"/>
      <c r="B53" s="151" t="s">
        <v>367</v>
      </c>
      <c r="C53" s="152"/>
      <c r="D53" s="153"/>
      <c r="E53" s="152"/>
      <c r="F53" s="152"/>
    </row>
    <row r="54" spans="1:8" s="154" customFormat="1" x14ac:dyDescent="0.2">
      <c r="A54" s="150"/>
      <c r="B54" s="170"/>
      <c r="C54" s="152">
        <f>1.18*4</f>
        <v>4.72</v>
      </c>
      <c r="D54" s="166" t="s">
        <v>296</v>
      </c>
      <c r="E54" s="239"/>
      <c r="F54" s="152">
        <f>+C54*E54</f>
        <v>0</v>
      </c>
    </row>
    <row r="55" spans="1:8" s="154" customFormat="1" x14ac:dyDescent="0.2">
      <c r="A55" s="158"/>
      <c r="B55" s="201"/>
      <c r="C55" s="160"/>
      <c r="D55" s="161"/>
      <c r="E55" s="160"/>
      <c r="F55" s="160"/>
    </row>
    <row r="56" spans="1:8" s="154" customFormat="1" x14ac:dyDescent="0.2">
      <c r="A56" s="162"/>
      <c r="B56" s="163"/>
      <c r="C56" s="164"/>
      <c r="D56" s="165"/>
      <c r="E56" s="164"/>
      <c r="F56" s="164"/>
    </row>
    <row r="57" spans="1:8" s="154" customFormat="1" x14ac:dyDescent="0.2">
      <c r="A57" s="150">
        <v>10</v>
      </c>
      <c r="B57" s="155" t="s">
        <v>297</v>
      </c>
      <c r="C57" s="152"/>
      <c r="D57" s="153"/>
      <c r="E57" s="152"/>
      <c r="F57" s="152"/>
    </row>
    <row r="58" spans="1:8" s="154" customFormat="1" ht="25.5" x14ac:dyDescent="0.2">
      <c r="A58" s="150"/>
      <c r="B58" s="151" t="s">
        <v>298</v>
      </c>
      <c r="C58" s="152"/>
      <c r="D58" s="153"/>
      <c r="E58" s="152"/>
      <c r="F58" s="152"/>
    </row>
    <row r="59" spans="1:8" s="154" customFormat="1" x14ac:dyDescent="0.2">
      <c r="A59" s="150"/>
      <c r="B59" s="151"/>
      <c r="C59" s="152">
        <f>1.82*4*0.2</f>
        <v>1.4560000000000002</v>
      </c>
      <c r="D59" s="166" t="s">
        <v>296</v>
      </c>
      <c r="E59" s="239"/>
      <c r="F59" s="152">
        <f>+C59*E59</f>
        <v>0</v>
      </c>
    </row>
    <row r="60" spans="1:8" s="154" customFormat="1" x14ac:dyDescent="0.2">
      <c r="A60" s="158"/>
      <c r="B60" s="159"/>
      <c r="C60" s="160"/>
      <c r="D60" s="161"/>
      <c r="E60" s="160"/>
      <c r="F60" s="160"/>
      <c r="H60" s="167"/>
    </row>
    <row r="61" spans="1:8" s="222" customFormat="1" x14ac:dyDescent="0.2">
      <c r="A61" s="219"/>
      <c r="B61" s="163"/>
      <c r="C61" s="220"/>
      <c r="D61" s="165"/>
      <c r="E61" s="164"/>
      <c r="F61" s="164"/>
    </row>
    <row r="62" spans="1:8" s="222" customFormat="1" x14ac:dyDescent="0.2">
      <c r="A62" s="150">
        <v>11</v>
      </c>
      <c r="B62" s="155" t="s">
        <v>315</v>
      </c>
      <c r="C62" s="214"/>
      <c r="D62" s="153"/>
      <c r="E62" s="152"/>
      <c r="F62" s="152"/>
    </row>
    <row r="63" spans="1:8" s="222" customFormat="1" x14ac:dyDescent="0.2">
      <c r="A63" s="150"/>
      <c r="B63" s="151" t="s">
        <v>316</v>
      </c>
      <c r="C63" s="214"/>
      <c r="D63" s="153"/>
      <c r="E63" s="152"/>
      <c r="F63" s="152"/>
    </row>
    <row r="64" spans="1:8" s="213" customFormat="1" x14ac:dyDescent="0.2">
      <c r="A64" s="150"/>
      <c r="B64" s="151"/>
      <c r="C64" s="214">
        <v>10</v>
      </c>
      <c r="D64" s="153" t="s">
        <v>317</v>
      </c>
      <c r="E64" s="239"/>
      <c r="F64" s="152">
        <f>+C64*E64</f>
        <v>0</v>
      </c>
    </row>
    <row r="65" spans="1:6" s="213" customFormat="1" x14ac:dyDescent="0.2">
      <c r="A65" s="217"/>
      <c r="B65" s="159"/>
      <c r="C65" s="218"/>
      <c r="D65" s="161"/>
      <c r="E65" s="160"/>
      <c r="F65" s="160"/>
    </row>
    <row r="66" spans="1:6" s="154" customFormat="1" x14ac:dyDescent="0.2">
      <c r="A66" s="162"/>
      <c r="B66" s="224"/>
      <c r="C66" s="164"/>
      <c r="D66" s="165"/>
      <c r="E66" s="164"/>
      <c r="F66" s="164"/>
    </row>
    <row r="67" spans="1:6" s="154" customFormat="1" x14ac:dyDescent="0.2">
      <c r="A67" s="150">
        <v>12</v>
      </c>
      <c r="B67" s="155" t="s">
        <v>368</v>
      </c>
      <c r="C67" s="152"/>
      <c r="D67" s="153"/>
      <c r="E67" s="152"/>
      <c r="F67" s="152"/>
    </row>
    <row r="68" spans="1:6" s="154" customFormat="1" ht="25.5" x14ac:dyDescent="0.2">
      <c r="A68" s="150"/>
      <c r="B68" s="151" t="s">
        <v>369</v>
      </c>
      <c r="C68" s="152"/>
      <c r="D68" s="153"/>
      <c r="E68" s="152"/>
      <c r="F68" s="152"/>
    </row>
    <row r="69" spans="1:6" s="154" customFormat="1" x14ac:dyDescent="0.2">
      <c r="A69" s="150"/>
      <c r="B69" s="170"/>
      <c r="C69" s="152">
        <f>+(8.96+10)*0.25</f>
        <v>4.74</v>
      </c>
      <c r="D69" s="166" t="s">
        <v>296</v>
      </c>
      <c r="E69" s="239"/>
      <c r="F69" s="152">
        <f>+C69*E69</f>
        <v>0</v>
      </c>
    </row>
    <row r="70" spans="1:6" s="154" customFormat="1" x14ac:dyDescent="0.2">
      <c r="A70" s="158"/>
      <c r="B70" s="201"/>
      <c r="C70" s="160"/>
      <c r="D70" s="161"/>
      <c r="E70" s="160"/>
      <c r="F70" s="160"/>
    </row>
    <row r="71" spans="1:6" s="213" customFormat="1" x14ac:dyDescent="0.2">
      <c r="A71" s="219"/>
      <c r="B71" s="163"/>
      <c r="C71" s="220"/>
      <c r="D71" s="165"/>
      <c r="E71" s="164"/>
      <c r="F71" s="164"/>
    </row>
    <row r="72" spans="1:6" s="213" customFormat="1" ht="25.5" x14ac:dyDescent="0.2">
      <c r="A72" s="150">
        <v>13</v>
      </c>
      <c r="B72" s="155" t="s">
        <v>318</v>
      </c>
      <c r="C72" s="214"/>
      <c r="D72" s="153"/>
      <c r="E72" s="168"/>
      <c r="F72" s="168"/>
    </row>
    <row r="73" spans="1:6" s="213" customFormat="1" ht="102" x14ac:dyDescent="0.2">
      <c r="A73" s="150"/>
      <c r="B73" s="151" t="s">
        <v>370</v>
      </c>
      <c r="C73" s="214"/>
      <c r="D73" s="153"/>
      <c r="E73" s="168"/>
      <c r="F73" s="168"/>
    </row>
    <row r="74" spans="1:6" s="213" customFormat="1" x14ac:dyDescent="0.2">
      <c r="A74" s="150"/>
      <c r="B74" s="151"/>
      <c r="C74" s="214">
        <f>2.9*2.9</f>
        <v>8.41</v>
      </c>
      <c r="D74" s="153" t="s">
        <v>296</v>
      </c>
      <c r="E74" s="239"/>
      <c r="F74" s="152">
        <f>+C74*E74</f>
        <v>0</v>
      </c>
    </row>
    <row r="75" spans="1:6" s="213" customFormat="1" x14ac:dyDescent="0.2">
      <c r="A75" s="217"/>
      <c r="B75" s="159"/>
      <c r="C75" s="218"/>
      <c r="D75" s="161"/>
      <c r="E75" s="160"/>
      <c r="F75" s="160"/>
    </row>
    <row r="76" spans="1:6" s="213" customFormat="1" x14ac:dyDescent="0.2">
      <c r="A76" s="219"/>
      <c r="B76" s="163"/>
      <c r="C76" s="220"/>
      <c r="D76" s="165"/>
      <c r="E76" s="164"/>
      <c r="F76" s="164"/>
    </row>
    <row r="77" spans="1:6" s="213" customFormat="1" x14ac:dyDescent="0.2">
      <c r="A77" s="150">
        <v>14</v>
      </c>
      <c r="B77" s="155" t="s">
        <v>320</v>
      </c>
      <c r="C77" s="214"/>
      <c r="D77" s="153"/>
      <c r="E77" s="152"/>
      <c r="F77" s="152"/>
    </row>
    <row r="78" spans="1:6" s="213" customFormat="1" ht="38.25" x14ac:dyDescent="0.2">
      <c r="A78" s="150"/>
      <c r="B78" s="151" t="s">
        <v>321</v>
      </c>
      <c r="C78" s="214"/>
      <c r="D78" s="153"/>
      <c r="E78" s="152"/>
      <c r="F78" s="152"/>
    </row>
    <row r="79" spans="1:6" s="213" customFormat="1" x14ac:dyDescent="0.2">
      <c r="A79" s="150"/>
      <c r="B79" s="151"/>
      <c r="C79" s="214">
        <f>2.9*4*0.2</f>
        <v>2.3199999999999998</v>
      </c>
      <c r="D79" s="166" t="s">
        <v>296</v>
      </c>
      <c r="E79" s="239"/>
      <c r="F79" s="152">
        <f>+C79*E79</f>
        <v>0</v>
      </c>
    </row>
    <row r="80" spans="1:6" s="213" customFormat="1" x14ac:dyDescent="0.2">
      <c r="A80" s="217"/>
      <c r="B80" s="159"/>
      <c r="C80" s="218"/>
      <c r="D80" s="161"/>
      <c r="E80" s="160"/>
      <c r="F80" s="160"/>
    </row>
    <row r="81" spans="1:8" s="213" customFormat="1" x14ac:dyDescent="0.2">
      <c r="A81" s="219"/>
      <c r="B81" s="163"/>
      <c r="C81" s="220"/>
      <c r="D81" s="165"/>
      <c r="E81" s="164"/>
      <c r="F81" s="164"/>
    </row>
    <row r="82" spans="1:8" s="213" customFormat="1" x14ac:dyDescent="0.2">
      <c r="A82" s="150">
        <v>15</v>
      </c>
      <c r="B82" s="155" t="s">
        <v>322</v>
      </c>
      <c r="C82" s="214"/>
      <c r="D82" s="153"/>
      <c r="E82" s="152"/>
      <c r="F82" s="152"/>
    </row>
    <row r="83" spans="1:8" s="213" customFormat="1" ht="76.5" x14ac:dyDescent="0.2">
      <c r="A83" s="150"/>
      <c r="B83" s="151" t="s">
        <v>323</v>
      </c>
      <c r="C83" s="214"/>
      <c r="D83" s="153"/>
      <c r="E83" s="152"/>
      <c r="F83" s="152"/>
    </row>
    <row r="84" spans="1:8" s="213" customFormat="1" x14ac:dyDescent="0.2">
      <c r="A84" s="150"/>
      <c r="B84" s="151"/>
      <c r="C84" s="214">
        <f>3.58*0.92+2.51*1.12</f>
        <v>6.1048</v>
      </c>
      <c r="D84" s="166" t="s">
        <v>296</v>
      </c>
      <c r="E84" s="239"/>
      <c r="F84" s="152">
        <f>+C84*E84</f>
        <v>0</v>
      </c>
    </row>
    <row r="85" spans="1:8" s="213" customFormat="1" x14ac:dyDescent="0.2">
      <c r="A85" s="217"/>
      <c r="B85" s="159"/>
      <c r="C85" s="218"/>
      <c r="D85" s="161"/>
      <c r="E85" s="160"/>
      <c r="F85" s="160"/>
    </row>
    <row r="86" spans="1:8" s="213" customFormat="1" x14ac:dyDescent="0.2">
      <c r="A86" s="219"/>
      <c r="B86" s="163"/>
      <c r="C86" s="220"/>
      <c r="D86" s="165"/>
      <c r="E86" s="164"/>
      <c r="F86" s="164"/>
      <c r="H86" s="225"/>
    </row>
    <row r="87" spans="1:8" s="213" customFormat="1" x14ac:dyDescent="0.2">
      <c r="A87" s="150">
        <v>16</v>
      </c>
      <c r="B87" s="155" t="s">
        <v>324</v>
      </c>
      <c r="C87" s="214"/>
      <c r="D87" s="153"/>
      <c r="E87" s="152"/>
      <c r="F87" s="152"/>
    </row>
    <row r="88" spans="1:8" s="213" customFormat="1" ht="76.5" x14ac:dyDescent="0.2">
      <c r="A88" s="150"/>
      <c r="B88" s="151" t="s">
        <v>371</v>
      </c>
      <c r="C88" s="214"/>
      <c r="D88" s="153"/>
      <c r="E88" s="152"/>
      <c r="F88" s="152"/>
    </row>
    <row r="89" spans="1:8" s="213" customFormat="1" x14ac:dyDescent="0.2">
      <c r="A89" s="150"/>
      <c r="B89" s="151"/>
      <c r="C89" s="214">
        <f>2.9*2.9*0.2-0.5*0.2+9.48*0.12*0.25</f>
        <v>1.8664000000000001</v>
      </c>
      <c r="D89" s="153" t="s">
        <v>285</v>
      </c>
      <c r="E89" s="239"/>
      <c r="F89" s="152">
        <f>+C89*E89</f>
        <v>0</v>
      </c>
    </row>
    <row r="90" spans="1:8" s="213" customFormat="1" x14ac:dyDescent="0.2">
      <c r="A90" s="217"/>
      <c r="B90" s="159"/>
      <c r="C90" s="218"/>
      <c r="D90" s="161"/>
      <c r="E90" s="160"/>
      <c r="F90" s="160"/>
    </row>
    <row r="91" spans="1:8" s="213" customFormat="1" x14ac:dyDescent="0.2">
      <c r="A91" s="219"/>
      <c r="B91" s="163"/>
      <c r="C91" s="220"/>
      <c r="D91" s="165"/>
      <c r="E91" s="164"/>
      <c r="F91" s="164"/>
    </row>
    <row r="92" spans="1:8" s="213" customFormat="1" x14ac:dyDescent="0.2">
      <c r="A92" s="150">
        <v>17</v>
      </c>
      <c r="B92" s="155" t="s">
        <v>326</v>
      </c>
      <c r="C92" s="214"/>
      <c r="D92" s="153"/>
      <c r="E92" s="152"/>
      <c r="F92" s="152"/>
    </row>
    <row r="93" spans="1:8" s="213" customFormat="1" ht="76.5" x14ac:dyDescent="0.2">
      <c r="A93" s="150"/>
      <c r="B93" s="151" t="s">
        <v>327</v>
      </c>
      <c r="C93" s="214"/>
      <c r="D93" s="153"/>
      <c r="E93" s="152"/>
      <c r="F93" s="152"/>
    </row>
    <row r="94" spans="1:8" s="213" customFormat="1" x14ac:dyDescent="0.2">
      <c r="A94" s="150"/>
      <c r="B94" s="151"/>
      <c r="C94" s="214">
        <f>3.11*0.15*0.92</f>
        <v>0.42918000000000001</v>
      </c>
      <c r="D94" s="153" t="s">
        <v>285</v>
      </c>
      <c r="E94" s="239"/>
      <c r="F94" s="152">
        <f>+C94*E94</f>
        <v>0</v>
      </c>
    </row>
    <row r="95" spans="1:8" s="213" customFormat="1" x14ac:dyDescent="0.2">
      <c r="A95" s="217"/>
      <c r="B95" s="159"/>
      <c r="C95" s="218"/>
      <c r="D95" s="161"/>
      <c r="E95" s="160"/>
      <c r="F95" s="160"/>
    </row>
    <row r="96" spans="1:8" s="213" customFormat="1" x14ac:dyDescent="0.2">
      <c r="A96" s="219"/>
      <c r="B96" s="163"/>
      <c r="C96" s="220"/>
      <c r="D96" s="165"/>
      <c r="E96" s="164"/>
      <c r="F96" s="164"/>
    </row>
    <row r="97" spans="1:6" s="213" customFormat="1" x14ac:dyDescent="0.2">
      <c r="A97" s="150">
        <v>18</v>
      </c>
      <c r="B97" s="155" t="s">
        <v>372</v>
      </c>
      <c r="C97" s="214"/>
      <c r="D97" s="153"/>
      <c r="E97" s="152"/>
      <c r="F97" s="152"/>
    </row>
    <row r="98" spans="1:6" s="213" customFormat="1" ht="76.5" x14ac:dyDescent="0.2">
      <c r="A98" s="150"/>
      <c r="B98" s="151" t="s">
        <v>373</v>
      </c>
      <c r="C98" s="214"/>
      <c r="D98" s="153"/>
      <c r="E98" s="152"/>
      <c r="F98" s="152"/>
    </row>
    <row r="99" spans="1:6" s="213" customFormat="1" x14ac:dyDescent="0.2">
      <c r="A99" s="150"/>
      <c r="B99" s="151"/>
      <c r="C99" s="214">
        <f>(1.176+0.264*2)*0.2*2</f>
        <v>0.68159999999999998</v>
      </c>
      <c r="D99" s="153" t="s">
        <v>285</v>
      </c>
      <c r="E99" s="239"/>
      <c r="F99" s="152">
        <f>+C99*E99</f>
        <v>0</v>
      </c>
    </row>
    <row r="100" spans="1:6" s="213" customFormat="1" x14ac:dyDescent="0.2">
      <c r="A100" s="217"/>
      <c r="B100" s="159"/>
      <c r="C100" s="218"/>
      <c r="D100" s="161"/>
      <c r="E100" s="160"/>
      <c r="F100" s="160"/>
    </row>
    <row r="101" spans="1:6" s="213" customFormat="1" x14ac:dyDescent="0.2">
      <c r="A101" s="219"/>
      <c r="B101" s="163"/>
      <c r="C101" s="220"/>
      <c r="D101" s="165"/>
      <c r="E101" s="164"/>
      <c r="F101" s="164"/>
    </row>
    <row r="102" spans="1:6" s="213" customFormat="1" x14ac:dyDescent="0.2">
      <c r="A102" s="150">
        <v>19</v>
      </c>
      <c r="B102" s="155" t="s">
        <v>328</v>
      </c>
      <c r="C102" s="214"/>
      <c r="D102" s="153"/>
      <c r="E102" s="168"/>
      <c r="F102" s="168"/>
    </row>
    <row r="103" spans="1:6" s="213" customFormat="1" ht="25.5" x14ac:dyDescent="0.2">
      <c r="A103" s="150"/>
      <c r="B103" s="151" t="s">
        <v>329</v>
      </c>
      <c r="C103" s="214"/>
      <c r="D103" s="153"/>
      <c r="E103" s="168"/>
      <c r="F103" s="168"/>
    </row>
    <row r="104" spans="1:6" s="213" customFormat="1" x14ac:dyDescent="0.2">
      <c r="A104" s="150"/>
      <c r="B104" s="151"/>
      <c r="C104" s="214">
        <v>271.37</v>
      </c>
      <c r="D104" s="153" t="s">
        <v>40</v>
      </c>
      <c r="E104" s="239"/>
      <c r="F104" s="152">
        <f>+C104*E104</f>
        <v>0</v>
      </c>
    </row>
    <row r="105" spans="1:6" s="213" customFormat="1" x14ac:dyDescent="0.2">
      <c r="A105" s="217"/>
      <c r="B105" s="159"/>
      <c r="C105" s="218"/>
      <c r="D105" s="161"/>
      <c r="E105" s="160"/>
      <c r="F105" s="160"/>
    </row>
    <row r="106" spans="1:6" s="213" customFormat="1" x14ac:dyDescent="0.2">
      <c r="A106" s="219"/>
      <c r="B106" s="163"/>
      <c r="C106" s="220"/>
      <c r="D106" s="165"/>
      <c r="E106" s="164"/>
      <c r="F106" s="164"/>
    </row>
    <row r="107" spans="1:6" s="213" customFormat="1" x14ac:dyDescent="0.2">
      <c r="A107" s="150">
        <v>20</v>
      </c>
      <c r="B107" s="155" t="s">
        <v>330</v>
      </c>
      <c r="C107" s="214"/>
      <c r="D107" s="153"/>
      <c r="E107" s="152"/>
      <c r="F107" s="152"/>
    </row>
    <row r="108" spans="1:6" s="213" customFormat="1" ht="38.25" x14ac:dyDescent="0.2">
      <c r="A108" s="150"/>
      <c r="B108" s="151" t="s">
        <v>331</v>
      </c>
      <c r="C108" s="214"/>
      <c r="D108" s="153"/>
      <c r="E108" s="152"/>
      <c r="F108" s="152"/>
    </row>
    <row r="109" spans="1:6" s="213" customFormat="1" x14ac:dyDescent="0.2">
      <c r="A109" s="150"/>
      <c r="B109" s="151"/>
      <c r="C109" s="214">
        <v>160.85</v>
      </c>
      <c r="D109" s="153" t="s">
        <v>40</v>
      </c>
      <c r="E109" s="239"/>
      <c r="F109" s="152">
        <f>+C109*E109</f>
        <v>0</v>
      </c>
    </row>
    <row r="110" spans="1:6" s="213" customFormat="1" x14ac:dyDescent="0.2">
      <c r="A110" s="217"/>
      <c r="B110" s="159"/>
      <c r="C110" s="218"/>
      <c r="D110" s="161"/>
      <c r="E110" s="160"/>
      <c r="F110" s="160"/>
    </row>
    <row r="111" spans="1:6" s="213" customFormat="1" x14ac:dyDescent="0.2">
      <c r="A111" s="219"/>
      <c r="B111" s="163"/>
      <c r="C111" s="220"/>
      <c r="D111" s="165"/>
      <c r="E111" s="164"/>
      <c r="F111" s="164"/>
    </row>
    <row r="112" spans="1:6" s="213" customFormat="1" x14ac:dyDescent="0.2">
      <c r="A112" s="150">
        <v>21</v>
      </c>
      <c r="B112" s="155" t="s">
        <v>332</v>
      </c>
      <c r="C112" s="214"/>
      <c r="D112" s="153"/>
      <c r="E112" s="152"/>
      <c r="F112" s="152"/>
    </row>
    <row r="113" spans="1:6" s="213" customFormat="1" ht="25.5" x14ac:dyDescent="0.2">
      <c r="A113" s="169"/>
      <c r="B113" s="226" t="s">
        <v>333</v>
      </c>
      <c r="F113" s="216"/>
    </row>
    <row r="114" spans="1:6" s="213" customFormat="1" x14ac:dyDescent="0.2">
      <c r="A114" s="169"/>
      <c r="B114" s="226"/>
      <c r="C114" s="214">
        <v>50.08</v>
      </c>
      <c r="D114" s="153" t="s">
        <v>40</v>
      </c>
      <c r="E114" s="239"/>
      <c r="F114" s="152">
        <f>+C114*E114</f>
        <v>0</v>
      </c>
    </row>
    <row r="115" spans="1:6" s="213" customFormat="1" x14ac:dyDescent="0.2">
      <c r="A115" s="217"/>
      <c r="B115" s="159"/>
      <c r="C115" s="218"/>
      <c r="D115" s="161"/>
      <c r="E115" s="160"/>
      <c r="F115" s="160"/>
    </row>
    <row r="116" spans="1:6" s="213" customFormat="1" x14ac:dyDescent="0.2">
      <c r="A116" s="219"/>
      <c r="B116" s="163"/>
      <c r="C116" s="220"/>
      <c r="D116" s="165"/>
      <c r="E116" s="164"/>
      <c r="F116" s="164"/>
    </row>
    <row r="117" spans="1:6" s="213" customFormat="1" x14ac:dyDescent="0.2">
      <c r="A117" s="150">
        <v>22</v>
      </c>
      <c r="B117" s="155" t="s">
        <v>334</v>
      </c>
      <c r="C117" s="214"/>
      <c r="D117" s="153"/>
      <c r="E117" s="152"/>
      <c r="F117" s="152"/>
    </row>
    <row r="118" spans="1:6" s="213" customFormat="1" ht="76.5" x14ac:dyDescent="0.2">
      <c r="A118" s="150"/>
      <c r="B118" s="151" t="s">
        <v>335</v>
      </c>
      <c r="C118" s="214"/>
      <c r="D118" s="153"/>
      <c r="E118" s="152"/>
      <c r="F118" s="152"/>
    </row>
    <row r="119" spans="1:6" s="213" customFormat="1" x14ac:dyDescent="0.2">
      <c r="A119" s="150"/>
      <c r="B119" s="151"/>
      <c r="C119" s="214">
        <v>1</v>
      </c>
      <c r="D119" s="153" t="s">
        <v>152</v>
      </c>
      <c r="E119" s="239"/>
      <c r="F119" s="152">
        <f>+C119*E119</f>
        <v>0</v>
      </c>
    </row>
    <row r="120" spans="1:6" s="213" customFormat="1" x14ac:dyDescent="0.2">
      <c r="A120" s="217"/>
      <c r="B120" s="159"/>
      <c r="C120" s="218"/>
      <c r="D120" s="161"/>
      <c r="E120" s="160"/>
      <c r="F120" s="160"/>
    </row>
    <row r="121" spans="1:6" s="154" customFormat="1" x14ac:dyDescent="0.2">
      <c r="A121" s="162"/>
      <c r="B121" s="163"/>
      <c r="C121" s="164"/>
      <c r="D121" s="165"/>
      <c r="E121" s="164"/>
      <c r="F121" s="164"/>
    </row>
    <row r="122" spans="1:6" s="154" customFormat="1" x14ac:dyDescent="0.2">
      <c r="A122" s="150">
        <v>23</v>
      </c>
      <c r="B122" s="155" t="s">
        <v>336</v>
      </c>
      <c r="C122" s="152"/>
      <c r="D122" s="153"/>
      <c r="E122" s="152"/>
      <c r="F122" s="152"/>
    </row>
    <row r="123" spans="1:6" s="154" customFormat="1" ht="102" x14ac:dyDescent="0.2">
      <c r="A123" s="150"/>
      <c r="B123" s="151" t="s">
        <v>383</v>
      </c>
      <c r="C123" s="152"/>
      <c r="D123" s="153"/>
      <c r="E123" s="152"/>
      <c r="F123" s="152"/>
    </row>
    <row r="124" spans="1:6" s="154" customFormat="1" x14ac:dyDescent="0.2">
      <c r="A124" s="150"/>
      <c r="B124" s="151"/>
      <c r="C124" s="152">
        <v>1</v>
      </c>
      <c r="D124" s="153" t="s">
        <v>152</v>
      </c>
      <c r="E124" s="239"/>
      <c r="F124" s="152">
        <f>+C124*E124</f>
        <v>0</v>
      </c>
    </row>
    <row r="125" spans="1:6" s="154" customFormat="1" x14ac:dyDescent="0.2">
      <c r="A125" s="158"/>
      <c r="B125" s="159"/>
      <c r="C125" s="160"/>
      <c r="D125" s="161"/>
      <c r="E125" s="160"/>
      <c r="F125" s="160"/>
    </row>
    <row r="126" spans="1:6" s="213" customFormat="1" x14ac:dyDescent="0.2">
      <c r="A126" s="219"/>
      <c r="B126" s="163"/>
      <c r="C126" s="220"/>
      <c r="D126" s="165"/>
      <c r="E126" s="164"/>
      <c r="F126" s="164"/>
    </row>
    <row r="127" spans="1:6" s="213" customFormat="1" x14ac:dyDescent="0.2">
      <c r="A127" s="150">
        <v>24</v>
      </c>
      <c r="B127" s="155" t="s">
        <v>338</v>
      </c>
      <c r="C127" s="214"/>
      <c r="D127" s="153"/>
      <c r="E127" s="152"/>
      <c r="F127" s="152"/>
    </row>
    <row r="128" spans="1:6" s="213" customFormat="1" ht="51" x14ac:dyDescent="0.2">
      <c r="A128" s="150"/>
      <c r="B128" s="151" t="s">
        <v>375</v>
      </c>
      <c r="C128" s="214"/>
      <c r="D128" s="153"/>
      <c r="E128" s="152"/>
      <c r="F128" s="152"/>
    </row>
    <row r="129" spans="1:6" s="213" customFormat="1" x14ac:dyDescent="0.2">
      <c r="A129" s="150"/>
      <c r="B129" s="151"/>
      <c r="C129" s="214">
        <v>1</v>
      </c>
      <c r="D129" s="153" t="s">
        <v>152</v>
      </c>
      <c r="E129" s="239"/>
      <c r="F129" s="152">
        <f>+C129*E129</f>
        <v>0</v>
      </c>
    </row>
    <row r="130" spans="1:6" s="213" customFormat="1" x14ac:dyDescent="0.2">
      <c r="A130" s="171"/>
      <c r="B130" s="159"/>
      <c r="C130" s="218"/>
      <c r="D130" s="161"/>
      <c r="E130" s="160"/>
      <c r="F130" s="160"/>
    </row>
    <row r="131" spans="1:6" s="154" customFormat="1" x14ac:dyDescent="0.2">
      <c r="A131" s="156"/>
      <c r="B131" s="151"/>
      <c r="C131" s="152"/>
      <c r="D131" s="153"/>
      <c r="E131" s="152"/>
      <c r="F131" s="152"/>
    </row>
    <row r="132" spans="1:6" s="154" customFormat="1" x14ac:dyDescent="0.2">
      <c r="A132" s="150">
        <v>25</v>
      </c>
      <c r="B132" s="155" t="s">
        <v>340</v>
      </c>
      <c r="C132" s="152"/>
      <c r="D132" s="153"/>
      <c r="E132" s="152"/>
      <c r="F132" s="152"/>
    </row>
    <row r="133" spans="1:6" s="154" customFormat="1" ht="51" x14ac:dyDescent="0.2">
      <c r="A133" s="150"/>
      <c r="B133" s="151" t="s">
        <v>376</v>
      </c>
      <c r="C133" s="152"/>
      <c r="D133" s="153"/>
      <c r="E133" s="152"/>
      <c r="F133" s="152"/>
    </row>
    <row r="134" spans="1:6" s="154" customFormat="1" x14ac:dyDescent="0.2">
      <c r="A134" s="150"/>
      <c r="B134" s="151"/>
      <c r="C134" s="152">
        <v>1</v>
      </c>
      <c r="D134" s="153" t="s">
        <v>152</v>
      </c>
      <c r="E134" s="239"/>
      <c r="F134" s="152">
        <f>+C134*E134</f>
        <v>0</v>
      </c>
    </row>
    <row r="135" spans="1:6" s="154" customFormat="1" x14ac:dyDescent="0.2">
      <c r="A135" s="158"/>
      <c r="B135" s="159"/>
      <c r="C135" s="160"/>
      <c r="D135" s="161"/>
      <c r="E135" s="160"/>
      <c r="F135" s="160"/>
    </row>
    <row r="136" spans="1:6" s="154" customFormat="1" x14ac:dyDescent="0.2">
      <c r="A136" s="162"/>
      <c r="B136" s="163"/>
      <c r="C136" s="164"/>
      <c r="D136" s="165"/>
      <c r="E136" s="164"/>
      <c r="F136" s="164"/>
    </row>
    <row r="137" spans="1:6" s="154" customFormat="1" ht="25.5" x14ac:dyDescent="0.2">
      <c r="A137" s="150">
        <v>26</v>
      </c>
      <c r="B137" s="155" t="s">
        <v>377</v>
      </c>
      <c r="C137" s="152"/>
      <c r="D137" s="153"/>
      <c r="E137" s="152"/>
      <c r="F137" s="152"/>
    </row>
    <row r="138" spans="1:6" s="154" customFormat="1" ht="51" x14ac:dyDescent="0.2">
      <c r="A138" s="150"/>
      <c r="B138" s="151" t="s">
        <v>378</v>
      </c>
      <c r="C138" s="152"/>
      <c r="D138" s="153"/>
      <c r="E138" s="152"/>
      <c r="F138" s="152"/>
    </row>
    <row r="139" spans="1:6" s="154" customFormat="1" x14ac:dyDescent="0.2">
      <c r="A139" s="150"/>
      <c r="B139" s="151"/>
      <c r="C139" s="152">
        <v>1</v>
      </c>
      <c r="D139" s="166" t="s">
        <v>152</v>
      </c>
      <c r="E139" s="239"/>
      <c r="F139" s="152">
        <f>+C139*E139</f>
        <v>0</v>
      </c>
    </row>
    <row r="140" spans="1:6" s="154" customFormat="1" x14ac:dyDescent="0.2">
      <c r="A140" s="158"/>
      <c r="B140" s="159"/>
      <c r="C140" s="160"/>
      <c r="D140" s="161"/>
      <c r="E140" s="160"/>
      <c r="F140" s="160"/>
    </row>
    <row r="141" spans="1:6" s="26" customFormat="1" x14ac:dyDescent="0.2">
      <c r="A141" s="37"/>
      <c r="B141" s="67" t="s">
        <v>2</v>
      </c>
      <c r="C141" s="38"/>
      <c r="D141" s="39"/>
      <c r="E141" s="40" t="s">
        <v>46</v>
      </c>
      <c r="F141" s="40">
        <f>SUM(F11:F140)</f>
        <v>0</v>
      </c>
    </row>
    <row r="142" spans="1:6" s="213" customFormat="1" x14ac:dyDescent="0.2">
      <c r="A142" s="177"/>
      <c r="B142" s="170"/>
      <c r="C142" s="227"/>
      <c r="D142" s="178"/>
      <c r="E142" s="228"/>
      <c r="F142" s="228"/>
    </row>
  </sheetData>
  <sheetProtection algorithmName="SHA-512" hashValue="N/gbdHnusVehXlS6nAXzfG3u/NlXFKKQdrVMryuCEqg9SldiMFDPpMSjRTU4lPCXlw8R+oByQv/uLWN7qNFC7A==" saltValue="pfvVeqIJseAdRfOEkkrXjQ=="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4" manualBreakCount="4">
    <brk id="30" max="5" man="1"/>
    <brk id="55" max="5" man="1"/>
    <brk id="85" max="5" man="1"/>
    <brk id="115"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K30"/>
  <sheetViews>
    <sheetView topLeftCell="A11" zoomScaleNormal="100" zoomScaleSheetLayoutView="100" workbookViewId="0">
      <selection activeCell="E15" sqref="E15"/>
    </sheetView>
  </sheetViews>
  <sheetFormatPr defaultRowHeight="12.75" x14ac:dyDescent="0.2"/>
  <cols>
    <col min="1" max="1" width="7.7109375" style="185" customWidth="1"/>
    <col min="2" max="2" width="36.7109375" style="207" customWidth="1"/>
    <col min="3" max="4" width="7.7109375" style="185" customWidth="1"/>
    <col min="5" max="6" width="14.7109375" style="168" customWidth="1"/>
    <col min="7" max="7" width="9.140625" style="185"/>
    <col min="8" max="8" width="10.140625" style="185" customWidth="1"/>
    <col min="9" max="10" width="9.140625" style="185"/>
    <col min="11" max="11" width="9.140625" style="168" bestFit="1" customWidth="1"/>
    <col min="12" max="255" width="9.140625" style="185"/>
    <col min="256" max="256" width="2.42578125" style="185" customWidth="1"/>
    <col min="257" max="257" width="3.5703125" style="185" customWidth="1"/>
    <col min="258" max="258" width="41.5703125" style="185" customWidth="1"/>
    <col min="259" max="259" width="6.5703125" style="185" customWidth="1"/>
    <col min="260" max="260" width="4.28515625" style="185" customWidth="1"/>
    <col min="261" max="261" width="8" style="185" customWidth="1"/>
    <col min="262" max="262" width="8.85546875" style="185" customWidth="1"/>
    <col min="263" max="263" width="9.140625" style="185"/>
    <col min="264" max="264" width="10.140625" style="185" customWidth="1"/>
    <col min="265" max="266" width="9.140625" style="185"/>
    <col min="267" max="267" width="9.140625" style="185" bestFit="1" customWidth="1"/>
    <col min="268" max="511" width="9.140625" style="185"/>
    <col min="512" max="512" width="2.42578125" style="185" customWidth="1"/>
    <col min="513" max="513" width="3.5703125" style="185" customWidth="1"/>
    <col min="514" max="514" width="41.5703125" style="185" customWidth="1"/>
    <col min="515" max="515" width="6.5703125" style="185" customWidth="1"/>
    <col min="516" max="516" width="4.28515625" style="185" customWidth="1"/>
    <col min="517" max="517" width="8" style="185" customWidth="1"/>
    <col min="518" max="518" width="8.85546875" style="185" customWidth="1"/>
    <col min="519" max="519" width="9.140625" style="185"/>
    <col min="520" max="520" width="10.140625" style="185" customWidth="1"/>
    <col min="521" max="522" width="9.140625" style="185"/>
    <col min="523" max="523" width="9.140625" style="185" bestFit="1" customWidth="1"/>
    <col min="524" max="767" width="9.140625" style="185"/>
    <col min="768" max="768" width="2.42578125" style="185" customWidth="1"/>
    <col min="769" max="769" width="3.5703125" style="185" customWidth="1"/>
    <col min="770" max="770" width="41.5703125" style="185" customWidth="1"/>
    <col min="771" max="771" width="6.5703125" style="185" customWidth="1"/>
    <col min="772" max="772" width="4.28515625" style="185" customWidth="1"/>
    <col min="773" max="773" width="8" style="185" customWidth="1"/>
    <col min="774" max="774" width="8.85546875" style="185" customWidth="1"/>
    <col min="775" max="775" width="9.140625" style="185"/>
    <col min="776" max="776" width="10.140625" style="185" customWidth="1"/>
    <col min="777" max="778" width="9.140625" style="185"/>
    <col min="779" max="779" width="9.140625" style="185" bestFit="1" customWidth="1"/>
    <col min="780" max="1023" width="9.140625" style="185"/>
    <col min="1024" max="1024" width="2.42578125" style="185" customWidth="1"/>
    <col min="1025" max="1025" width="3.5703125" style="185" customWidth="1"/>
    <col min="1026" max="1026" width="41.5703125" style="185" customWidth="1"/>
    <col min="1027" max="1027" width="6.5703125" style="185" customWidth="1"/>
    <col min="1028" max="1028" width="4.28515625" style="185" customWidth="1"/>
    <col min="1029" max="1029" width="8" style="185" customWidth="1"/>
    <col min="1030" max="1030" width="8.85546875" style="185" customWidth="1"/>
    <col min="1031" max="1031" width="9.140625" style="185"/>
    <col min="1032" max="1032" width="10.140625" style="185" customWidth="1"/>
    <col min="1033" max="1034" width="9.140625" style="185"/>
    <col min="1035" max="1035" width="9.140625" style="185" bestFit="1" customWidth="1"/>
    <col min="1036" max="1279" width="9.140625" style="185"/>
    <col min="1280" max="1280" width="2.42578125" style="185" customWidth="1"/>
    <col min="1281" max="1281" width="3.5703125" style="185" customWidth="1"/>
    <col min="1282" max="1282" width="41.5703125" style="185" customWidth="1"/>
    <col min="1283" max="1283" width="6.5703125" style="185" customWidth="1"/>
    <col min="1284" max="1284" width="4.28515625" style="185" customWidth="1"/>
    <col min="1285" max="1285" width="8" style="185" customWidth="1"/>
    <col min="1286" max="1286" width="8.85546875" style="185" customWidth="1"/>
    <col min="1287" max="1287" width="9.140625" style="185"/>
    <col min="1288" max="1288" width="10.140625" style="185" customWidth="1"/>
    <col min="1289" max="1290" width="9.140625" style="185"/>
    <col min="1291" max="1291" width="9.140625" style="185" bestFit="1" customWidth="1"/>
    <col min="1292" max="1535" width="9.140625" style="185"/>
    <col min="1536" max="1536" width="2.42578125" style="185" customWidth="1"/>
    <col min="1537" max="1537" width="3.5703125" style="185" customWidth="1"/>
    <col min="1538" max="1538" width="41.5703125" style="185" customWidth="1"/>
    <col min="1539" max="1539" width="6.5703125" style="185" customWidth="1"/>
    <col min="1540" max="1540" width="4.28515625" style="185" customWidth="1"/>
    <col min="1541" max="1541" width="8" style="185" customWidth="1"/>
    <col min="1542" max="1542" width="8.85546875" style="185" customWidth="1"/>
    <col min="1543" max="1543" width="9.140625" style="185"/>
    <col min="1544" max="1544" width="10.140625" style="185" customWidth="1"/>
    <col min="1545" max="1546" width="9.140625" style="185"/>
    <col min="1547" max="1547" width="9.140625" style="185" bestFit="1" customWidth="1"/>
    <col min="1548" max="1791" width="9.140625" style="185"/>
    <col min="1792" max="1792" width="2.42578125" style="185" customWidth="1"/>
    <col min="1793" max="1793" width="3.5703125" style="185" customWidth="1"/>
    <col min="1794" max="1794" width="41.5703125" style="185" customWidth="1"/>
    <col min="1795" max="1795" width="6.5703125" style="185" customWidth="1"/>
    <col min="1796" max="1796" width="4.28515625" style="185" customWidth="1"/>
    <col min="1797" max="1797" width="8" style="185" customWidth="1"/>
    <col min="1798" max="1798" width="8.85546875" style="185" customWidth="1"/>
    <col min="1799" max="1799" width="9.140625" style="185"/>
    <col min="1800" max="1800" width="10.140625" style="185" customWidth="1"/>
    <col min="1801" max="1802" width="9.140625" style="185"/>
    <col min="1803" max="1803" width="9.140625" style="185" bestFit="1" customWidth="1"/>
    <col min="1804" max="2047" width="9.140625" style="185"/>
    <col min="2048" max="2048" width="2.42578125" style="185" customWidth="1"/>
    <col min="2049" max="2049" width="3.5703125" style="185" customWidth="1"/>
    <col min="2050" max="2050" width="41.5703125" style="185" customWidth="1"/>
    <col min="2051" max="2051" width="6.5703125" style="185" customWidth="1"/>
    <col min="2052" max="2052" width="4.28515625" style="185" customWidth="1"/>
    <col min="2053" max="2053" width="8" style="185" customWidth="1"/>
    <col min="2054" max="2054" width="8.85546875" style="185" customWidth="1"/>
    <col min="2055" max="2055" width="9.140625" style="185"/>
    <col min="2056" max="2056" width="10.140625" style="185" customWidth="1"/>
    <col min="2057" max="2058" width="9.140625" style="185"/>
    <col min="2059" max="2059" width="9.140625" style="185" bestFit="1" customWidth="1"/>
    <col min="2060" max="2303" width="9.140625" style="185"/>
    <col min="2304" max="2304" width="2.42578125" style="185" customWidth="1"/>
    <col min="2305" max="2305" width="3.5703125" style="185" customWidth="1"/>
    <col min="2306" max="2306" width="41.5703125" style="185" customWidth="1"/>
    <col min="2307" max="2307" width="6.5703125" style="185" customWidth="1"/>
    <col min="2308" max="2308" width="4.28515625" style="185" customWidth="1"/>
    <col min="2309" max="2309" width="8" style="185" customWidth="1"/>
    <col min="2310" max="2310" width="8.85546875" style="185" customWidth="1"/>
    <col min="2311" max="2311" width="9.140625" style="185"/>
    <col min="2312" max="2312" width="10.140625" style="185" customWidth="1"/>
    <col min="2313" max="2314" width="9.140625" style="185"/>
    <col min="2315" max="2315" width="9.140625" style="185" bestFit="1" customWidth="1"/>
    <col min="2316" max="2559" width="9.140625" style="185"/>
    <col min="2560" max="2560" width="2.42578125" style="185" customWidth="1"/>
    <col min="2561" max="2561" width="3.5703125" style="185" customWidth="1"/>
    <col min="2562" max="2562" width="41.5703125" style="185" customWidth="1"/>
    <col min="2563" max="2563" width="6.5703125" style="185" customWidth="1"/>
    <col min="2564" max="2564" width="4.28515625" style="185" customWidth="1"/>
    <col min="2565" max="2565" width="8" style="185" customWidth="1"/>
    <col min="2566" max="2566" width="8.85546875" style="185" customWidth="1"/>
    <col min="2567" max="2567" width="9.140625" style="185"/>
    <col min="2568" max="2568" width="10.140625" style="185" customWidth="1"/>
    <col min="2569" max="2570" width="9.140625" style="185"/>
    <col min="2571" max="2571" width="9.140625" style="185" bestFit="1" customWidth="1"/>
    <col min="2572" max="2815" width="9.140625" style="185"/>
    <col min="2816" max="2816" width="2.42578125" style="185" customWidth="1"/>
    <col min="2817" max="2817" width="3.5703125" style="185" customWidth="1"/>
    <col min="2818" max="2818" width="41.5703125" style="185" customWidth="1"/>
    <col min="2819" max="2819" width="6.5703125" style="185" customWidth="1"/>
    <col min="2820" max="2820" width="4.28515625" style="185" customWidth="1"/>
    <col min="2821" max="2821" width="8" style="185" customWidth="1"/>
    <col min="2822" max="2822" width="8.85546875" style="185" customWidth="1"/>
    <col min="2823" max="2823" width="9.140625" style="185"/>
    <col min="2824" max="2824" width="10.140625" style="185" customWidth="1"/>
    <col min="2825" max="2826" width="9.140625" style="185"/>
    <col min="2827" max="2827" width="9.140625" style="185" bestFit="1" customWidth="1"/>
    <col min="2828" max="3071" width="9.140625" style="185"/>
    <col min="3072" max="3072" width="2.42578125" style="185" customWidth="1"/>
    <col min="3073" max="3073" width="3.5703125" style="185" customWidth="1"/>
    <col min="3074" max="3074" width="41.5703125" style="185" customWidth="1"/>
    <col min="3075" max="3075" width="6.5703125" style="185" customWidth="1"/>
    <col min="3076" max="3076" width="4.28515625" style="185" customWidth="1"/>
    <col min="3077" max="3077" width="8" style="185" customWidth="1"/>
    <col min="3078" max="3078" width="8.85546875" style="185" customWidth="1"/>
    <col min="3079" max="3079" width="9.140625" style="185"/>
    <col min="3080" max="3080" width="10.140625" style="185" customWidth="1"/>
    <col min="3081" max="3082" width="9.140625" style="185"/>
    <col min="3083" max="3083" width="9.140625" style="185" bestFit="1" customWidth="1"/>
    <col min="3084" max="3327" width="9.140625" style="185"/>
    <col min="3328" max="3328" width="2.42578125" style="185" customWidth="1"/>
    <col min="3329" max="3329" width="3.5703125" style="185" customWidth="1"/>
    <col min="3330" max="3330" width="41.5703125" style="185" customWidth="1"/>
    <col min="3331" max="3331" width="6.5703125" style="185" customWidth="1"/>
    <col min="3332" max="3332" width="4.28515625" style="185" customWidth="1"/>
    <col min="3333" max="3333" width="8" style="185" customWidth="1"/>
    <col min="3334" max="3334" width="8.85546875" style="185" customWidth="1"/>
    <col min="3335" max="3335" width="9.140625" style="185"/>
    <col min="3336" max="3336" width="10.140625" style="185" customWidth="1"/>
    <col min="3337" max="3338" width="9.140625" style="185"/>
    <col min="3339" max="3339" width="9.140625" style="185" bestFit="1" customWidth="1"/>
    <col min="3340" max="3583" width="9.140625" style="185"/>
    <col min="3584" max="3584" width="2.42578125" style="185" customWidth="1"/>
    <col min="3585" max="3585" width="3.5703125" style="185" customWidth="1"/>
    <col min="3586" max="3586" width="41.5703125" style="185" customWidth="1"/>
    <col min="3587" max="3587" width="6.5703125" style="185" customWidth="1"/>
    <col min="3588" max="3588" width="4.28515625" style="185" customWidth="1"/>
    <col min="3589" max="3589" width="8" style="185" customWidth="1"/>
    <col min="3590" max="3590" width="8.85546875" style="185" customWidth="1"/>
    <col min="3591" max="3591" width="9.140625" style="185"/>
    <col min="3592" max="3592" width="10.140625" style="185" customWidth="1"/>
    <col min="3593" max="3594" width="9.140625" style="185"/>
    <col min="3595" max="3595" width="9.140625" style="185" bestFit="1" customWidth="1"/>
    <col min="3596" max="3839" width="9.140625" style="185"/>
    <col min="3840" max="3840" width="2.42578125" style="185" customWidth="1"/>
    <col min="3841" max="3841" width="3.5703125" style="185" customWidth="1"/>
    <col min="3842" max="3842" width="41.5703125" style="185" customWidth="1"/>
    <col min="3843" max="3843" width="6.5703125" style="185" customWidth="1"/>
    <col min="3844" max="3844" width="4.28515625" style="185" customWidth="1"/>
    <col min="3845" max="3845" width="8" style="185" customWidth="1"/>
    <col min="3846" max="3846" width="8.85546875" style="185" customWidth="1"/>
    <col min="3847" max="3847" width="9.140625" style="185"/>
    <col min="3848" max="3848" width="10.140625" style="185" customWidth="1"/>
    <col min="3849" max="3850" width="9.140625" style="185"/>
    <col min="3851" max="3851" width="9.140625" style="185" bestFit="1" customWidth="1"/>
    <col min="3852" max="4095" width="9.140625" style="185"/>
    <col min="4096" max="4096" width="2.42578125" style="185" customWidth="1"/>
    <col min="4097" max="4097" width="3.5703125" style="185" customWidth="1"/>
    <col min="4098" max="4098" width="41.5703125" style="185" customWidth="1"/>
    <col min="4099" max="4099" width="6.5703125" style="185" customWidth="1"/>
    <col min="4100" max="4100" width="4.28515625" style="185" customWidth="1"/>
    <col min="4101" max="4101" width="8" style="185" customWidth="1"/>
    <col min="4102" max="4102" width="8.85546875" style="185" customWidth="1"/>
    <col min="4103" max="4103" width="9.140625" style="185"/>
    <col min="4104" max="4104" width="10.140625" style="185" customWidth="1"/>
    <col min="4105" max="4106" width="9.140625" style="185"/>
    <col min="4107" max="4107" width="9.140625" style="185" bestFit="1" customWidth="1"/>
    <col min="4108" max="4351" width="9.140625" style="185"/>
    <col min="4352" max="4352" width="2.42578125" style="185" customWidth="1"/>
    <col min="4353" max="4353" width="3.5703125" style="185" customWidth="1"/>
    <col min="4354" max="4354" width="41.5703125" style="185" customWidth="1"/>
    <col min="4355" max="4355" width="6.5703125" style="185" customWidth="1"/>
    <col min="4356" max="4356" width="4.28515625" style="185" customWidth="1"/>
    <col min="4357" max="4357" width="8" style="185" customWidth="1"/>
    <col min="4358" max="4358" width="8.85546875" style="185" customWidth="1"/>
    <col min="4359" max="4359" width="9.140625" style="185"/>
    <col min="4360" max="4360" width="10.140625" style="185" customWidth="1"/>
    <col min="4361" max="4362" width="9.140625" style="185"/>
    <col min="4363" max="4363" width="9.140625" style="185" bestFit="1" customWidth="1"/>
    <col min="4364" max="4607" width="9.140625" style="185"/>
    <col min="4608" max="4608" width="2.42578125" style="185" customWidth="1"/>
    <col min="4609" max="4609" width="3.5703125" style="185" customWidth="1"/>
    <col min="4610" max="4610" width="41.5703125" style="185" customWidth="1"/>
    <col min="4611" max="4611" width="6.5703125" style="185" customWidth="1"/>
    <col min="4612" max="4612" width="4.28515625" style="185" customWidth="1"/>
    <col min="4613" max="4613" width="8" style="185" customWidth="1"/>
    <col min="4614" max="4614" width="8.85546875" style="185" customWidth="1"/>
    <col min="4615" max="4615" width="9.140625" style="185"/>
    <col min="4616" max="4616" width="10.140625" style="185" customWidth="1"/>
    <col min="4617" max="4618" width="9.140625" style="185"/>
    <col min="4619" max="4619" width="9.140625" style="185" bestFit="1" customWidth="1"/>
    <col min="4620" max="4863" width="9.140625" style="185"/>
    <col min="4864" max="4864" width="2.42578125" style="185" customWidth="1"/>
    <col min="4865" max="4865" width="3.5703125" style="185" customWidth="1"/>
    <col min="4866" max="4866" width="41.5703125" style="185" customWidth="1"/>
    <col min="4867" max="4867" width="6.5703125" style="185" customWidth="1"/>
    <col min="4868" max="4868" width="4.28515625" style="185" customWidth="1"/>
    <col min="4869" max="4869" width="8" style="185" customWidth="1"/>
    <col min="4870" max="4870" width="8.85546875" style="185" customWidth="1"/>
    <col min="4871" max="4871" width="9.140625" style="185"/>
    <col min="4872" max="4872" width="10.140625" style="185" customWidth="1"/>
    <col min="4873" max="4874" width="9.140625" style="185"/>
    <col min="4875" max="4875" width="9.140625" style="185" bestFit="1" customWidth="1"/>
    <col min="4876" max="5119" width="9.140625" style="185"/>
    <col min="5120" max="5120" width="2.42578125" style="185" customWidth="1"/>
    <col min="5121" max="5121" width="3.5703125" style="185" customWidth="1"/>
    <col min="5122" max="5122" width="41.5703125" style="185" customWidth="1"/>
    <col min="5123" max="5123" width="6.5703125" style="185" customWidth="1"/>
    <col min="5124" max="5124" width="4.28515625" style="185" customWidth="1"/>
    <col min="5125" max="5125" width="8" style="185" customWidth="1"/>
    <col min="5126" max="5126" width="8.85546875" style="185" customWidth="1"/>
    <col min="5127" max="5127" width="9.140625" style="185"/>
    <col min="5128" max="5128" width="10.140625" style="185" customWidth="1"/>
    <col min="5129" max="5130" width="9.140625" style="185"/>
    <col min="5131" max="5131" width="9.140625" style="185" bestFit="1" customWidth="1"/>
    <col min="5132" max="5375" width="9.140625" style="185"/>
    <col min="5376" max="5376" width="2.42578125" style="185" customWidth="1"/>
    <col min="5377" max="5377" width="3.5703125" style="185" customWidth="1"/>
    <col min="5378" max="5378" width="41.5703125" style="185" customWidth="1"/>
    <col min="5379" max="5379" width="6.5703125" style="185" customWidth="1"/>
    <col min="5380" max="5380" width="4.28515625" style="185" customWidth="1"/>
    <col min="5381" max="5381" width="8" style="185" customWidth="1"/>
    <col min="5382" max="5382" width="8.85546875" style="185" customWidth="1"/>
    <col min="5383" max="5383" width="9.140625" style="185"/>
    <col min="5384" max="5384" width="10.140625" style="185" customWidth="1"/>
    <col min="5385" max="5386" width="9.140625" style="185"/>
    <col min="5387" max="5387" width="9.140625" style="185" bestFit="1" customWidth="1"/>
    <col min="5388" max="5631" width="9.140625" style="185"/>
    <col min="5632" max="5632" width="2.42578125" style="185" customWidth="1"/>
    <col min="5633" max="5633" width="3.5703125" style="185" customWidth="1"/>
    <col min="5634" max="5634" width="41.5703125" style="185" customWidth="1"/>
    <col min="5635" max="5635" width="6.5703125" style="185" customWidth="1"/>
    <col min="5636" max="5636" width="4.28515625" style="185" customWidth="1"/>
    <col min="5637" max="5637" width="8" style="185" customWidth="1"/>
    <col min="5638" max="5638" width="8.85546875" style="185" customWidth="1"/>
    <col min="5639" max="5639" width="9.140625" style="185"/>
    <col min="5640" max="5640" width="10.140625" style="185" customWidth="1"/>
    <col min="5641" max="5642" width="9.140625" style="185"/>
    <col min="5643" max="5643" width="9.140625" style="185" bestFit="1" customWidth="1"/>
    <col min="5644" max="5887" width="9.140625" style="185"/>
    <col min="5888" max="5888" width="2.42578125" style="185" customWidth="1"/>
    <col min="5889" max="5889" width="3.5703125" style="185" customWidth="1"/>
    <col min="5890" max="5890" width="41.5703125" style="185" customWidth="1"/>
    <col min="5891" max="5891" width="6.5703125" style="185" customWidth="1"/>
    <col min="5892" max="5892" width="4.28515625" style="185" customWidth="1"/>
    <col min="5893" max="5893" width="8" style="185" customWidth="1"/>
    <col min="5894" max="5894" width="8.85546875" style="185" customWidth="1"/>
    <col min="5895" max="5895" width="9.140625" style="185"/>
    <col min="5896" max="5896" width="10.140625" style="185" customWidth="1"/>
    <col min="5897" max="5898" width="9.140625" style="185"/>
    <col min="5899" max="5899" width="9.140625" style="185" bestFit="1" customWidth="1"/>
    <col min="5900" max="6143" width="9.140625" style="185"/>
    <col min="6144" max="6144" width="2.42578125" style="185" customWidth="1"/>
    <col min="6145" max="6145" width="3.5703125" style="185" customWidth="1"/>
    <col min="6146" max="6146" width="41.5703125" style="185" customWidth="1"/>
    <col min="6147" max="6147" width="6.5703125" style="185" customWidth="1"/>
    <col min="6148" max="6148" width="4.28515625" style="185" customWidth="1"/>
    <col min="6149" max="6149" width="8" style="185" customWidth="1"/>
    <col min="6150" max="6150" width="8.85546875" style="185" customWidth="1"/>
    <col min="6151" max="6151" width="9.140625" style="185"/>
    <col min="6152" max="6152" width="10.140625" style="185" customWidth="1"/>
    <col min="6153" max="6154" width="9.140625" style="185"/>
    <col min="6155" max="6155" width="9.140625" style="185" bestFit="1" customWidth="1"/>
    <col min="6156" max="6399" width="9.140625" style="185"/>
    <col min="6400" max="6400" width="2.42578125" style="185" customWidth="1"/>
    <col min="6401" max="6401" width="3.5703125" style="185" customWidth="1"/>
    <col min="6402" max="6402" width="41.5703125" style="185" customWidth="1"/>
    <col min="6403" max="6403" width="6.5703125" style="185" customWidth="1"/>
    <col min="6404" max="6404" width="4.28515625" style="185" customWidth="1"/>
    <col min="6405" max="6405" width="8" style="185" customWidth="1"/>
    <col min="6406" max="6406" width="8.85546875" style="185" customWidth="1"/>
    <col min="6407" max="6407" width="9.140625" style="185"/>
    <col min="6408" max="6408" width="10.140625" style="185" customWidth="1"/>
    <col min="6409" max="6410" width="9.140625" style="185"/>
    <col min="6411" max="6411" width="9.140625" style="185" bestFit="1" customWidth="1"/>
    <col min="6412" max="6655" width="9.140625" style="185"/>
    <col min="6656" max="6656" width="2.42578125" style="185" customWidth="1"/>
    <col min="6657" max="6657" width="3.5703125" style="185" customWidth="1"/>
    <col min="6658" max="6658" width="41.5703125" style="185" customWidth="1"/>
    <col min="6659" max="6659" width="6.5703125" style="185" customWidth="1"/>
    <col min="6660" max="6660" width="4.28515625" style="185" customWidth="1"/>
    <col min="6661" max="6661" width="8" style="185" customWidth="1"/>
    <col min="6662" max="6662" width="8.85546875" style="185" customWidth="1"/>
    <col min="6663" max="6663" width="9.140625" style="185"/>
    <col min="6664" max="6664" width="10.140625" style="185" customWidth="1"/>
    <col min="6665" max="6666" width="9.140625" style="185"/>
    <col min="6667" max="6667" width="9.140625" style="185" bestFit="1" customWidth="1"/>
    <col min="6668" max="6911" width="9.140625" style="185"/>
    <col min="6912" max="6912" width="2.42578125" style="185" customWidth="1"/>
    <col min="6913" max="6913" width="3.5703125" style="185" customWidth="1"/>
    <col min="6914" max="6914" width="41.5703125" style="185" customWidth="1"/>
    <col min="6915" max="6915" width="6.5703125" style="185" customWidth="1"/>
    <col min="6916" max="6916" width="4.28515625" style="185" customWidth="1"/>
    <col min="6917" max="6917" width="8" style="185" customWidth="1"/>
    <col min="6918" max="6918" width="8.85546875" style="185" customWidth="1"/>
    <col min="6919" max="6919" width="9.140625" style="185"/>
    <col min="6920" max="6920" width="10.140625" style="185" customWidth="1"/>
    <col min="6921" max="6922" width="9.140625" style="185"/>
    <col min="6923" max="6923" width="9.140625" style="185" bestFit="1" customWidth="1"/>
    <col min="6924" max="7167" width="9.140625" style="185"/>
    <col min="7168" max="7168" width="2.42578125" style="185" customWidth="1"/>
    <col min="7169" max="7169" width="3.5703125" style="185" customWidth="1"/>
    <col min="7170" max="7170" width="41.5703125" style="185" customWidth="1"/>
    <col min="7171" max="7171" width="6.5703125" style="185" customWidth="1"/>
    <col min="7172" max="7172" width="4.28515625" style="185" customWidth="1"/>
    <col min="7173" max="7173" width="8" style="185" customWidth="1"/>
    <col min="7174" max="7174" width="8.85546875" style="185" customWidth="1"/>
    <col min="7175" max="7175" width="9.140625" style="185"/>
    <col min="7176" max="7176" width="10.140625" style="185" customWidth="1"/>
    <col min="7177" max="7178" width="9.140625" style="185"/>
    <col min="7179" max="7179" width="9.140625" style="185" bestFit="1" customWidth="1"/>
    <col min="7180" max="7423" width="9.140625" style="185"/>
    <col min="7424" max="7424" width="2.42578125" style="185" customWidth="1"/>
    <col min="7425" max="7425" width="3.5703125" style="185" customWidth="1"/>
    <col min="7426" max="7426" width="41.5703125" style="185" customWidth="1"/>
    <col min="7427" max="7427" width="6.5703125" style="185" customWidth="1"/>
    <col min="7428" max="7428" width="4.28515625" style="185" customWidth="1"/>
    <col min="7429" max="7429" width="8" style="185" customWidth="1"/>
    <col min="7430" max="7430" width="8.85546875" style="185" customWidth="1"/>
    <col min="7431" max="7431" width="9.140625" style="185"/>
    <col min="7432" max="7432" width="10.140625" style="185" customWidth="1"/>
    <col min="7433" max="7434" width="9.140625" style="185"/>
    <col min="7435" max="7435" width="9.140625" style="185" bestFit="1" customWidth="1"/>
    <col min="7436" max="7679" width="9.140625" style="185"/>
    <col min="7680" max="7680" width="2.42578125" style="185" customWidth="1"/>
    <col min="7681" max="7681" width="3.5703125" style="185" customWidth="1"/>
    <col min="7682" max="7682" width="41.5703125" style="185" customWidth="1"/>
    <col min="7683" max="7683" width="6.5703125" style="185" customWidth="1"/>
    <col min="7684" max="7684" width="4.28515625" style="185" customWidth="1"/>
    <col min="7685" max="7685" width="8" style="185" customWidth="1"/>
    <col min="7686" max="7686" width="8.85546875" style="185" customWidth="1"/>
    <col min="7687" max="7687" width="9.140625" style="185"/>
    <col min="7688" max="7688" width="10.140625" style="185" customWidth="1"/>
    <col min="7689" max="7690" width="9.140625" style="185"/>
    <col min="7691" max="7691" width="9.140625" style="185" bestFit="1" customWidth="1"/>
    <col min="7692" max="7935" width="9.140625" style="185"/>
    <col min="7936" max="7936" width="2.42578125" style="185" customWidth="1"/>
    <col min="7937" max="7937" width="3.5703125" style="185" customWidth="1"/>
    <col min="7938" max="7938" width="41.5703125" style="185" customWidth="1"/>
    <col min="7939" max="7939" width="6.5703125" style="185" customWidth="1"/>
    <col min="7940" max="7940" width="4.28515625" style="185" customWidth="1"/>
    <col min="7941" max="7941" width="8" style="185" customWidth="1"/>
    <col min="7942" max="7942" width="8.85546875" style="185" customWidth="1"/>
    <col min="7943" max="7943" width="9.140625" style="185"/>
    <col min="7944" max="7944" width="10.140625" style="185" customWidth="1"/>
    <col min="7945" max="7946" width="9.140625" style="185"/>
    <col min="7947" max="7947" width="9.140625" style="185" bestFit="1" customWidth="1"/>
    <col min="7948" max="8191" width="9.140625" style="185"/>
    <col min="8192" max="8192" width="2.42578125" style="185" customWidth="1"/>
    <col min="8193" max="8193" width="3.5703125" style="185" customWidth="1"/>
    <col min="8194" max="8194" width="41.5703125" style="185" customWidth="1"/>
    <col min="8195" max="8195" width="6.5703125" style="185" customWidth="1"/>
    <col min="8196" max="8196" width="4.28515625" style="185" customWidth="1"/>
    <col min="8197" max="8197" width="8" style="185" customWidth="1"/>
    <col min="8198" max="8198" width="8.85546875" style="185" customWidth="1"/>
    <col min="8199" max="8199" width="9.140625" style="185"/>
    <col min="8200" max="8200" width="10.140625" style="185" customWidth="1"/>
    <col min="8201" max="8202" width="9.140625" style="185"/>
    <col min="8203" max="8203" width="9.140625" style="185" bestFit="1" customWidth="1"/>
    <col min="8204" max="8447" width="9.140625" style="185"/>
    <col min="8448" max="8448" width="2.42578125" style="185" customWidth="1"/>
    <col min="8449" max="8449" width="3.5703125" style="185" customWidth="1"/>
    <col min="8450" max="8450" width="41.5703125" style="185" customWidth="1"/>
    <col min="8451" max="8451" width="6.5703125" style="185" customWidth="1"/>
    <col min="8452" max="8452" width="4.28515625" style="185" customWidth="1"/>
    <col min="8453" max="8453" width="8" style="185" customWidth="1"/>
    <col min="8454" max="8454" width="8.85546875" style="185" customWidth="1"/>
    <col min="8455" max="8455" width="9.140625" style="185"/>
    <col min="8456" max="8456" width="10.140625" style="185" customWidth="1"/>
    <col min="8457" max="8458" width="9.140625" style="185"/>
    <col min="8459" max="8459" width="9.140625" style="185" bestFit="1" customWidth="1"/>
    <col min="8460" max="8703" width="9.140625" style="185"/>
    <col min="8704" max="8704" width="2.42578125" style="185" customWidth="1"/>
    <col min="8705" max="8705" width="3.5703125" style="185" customWidth="1"/>
    <col min="8706" max="8706" width="41.5703125" style="185" customWidth="1"/>
    <col min="8707" max="8707" width="6.5703125" style="185" customWidth="1"/>
    <col min="8708" max="8708" width="4.28515625" style="185" customWidth="1"/>
    <col min="8709" max="8709" width="8" style="185" customWidth="1"/>
    <col min="8710" max="8710" width="8.85546875" style="185" customWidth="1"/>
    <col min="8711" max="8711" width="9.140625" style="185"/>
    <col min="8712" max="8712" width="10.140625" style="185" customWidth="1"/>
    <col min="8713" max="8714" width="9.140625" style="185"/>
    <col min="8715" max="8715" width="9.140625" style="185" bestFit="1" customWidth="1"/>
    <col min="8716" max="8959" width="9.140625" style="185"/>
    <col min="8960" max="8960" width="2.42578125" style="185" customWidth="1"/>
    <col min="8961" max="8961" width="3.5703125" style="185" customWidth="1"/>
    <col min="8962" max="8962" width="41.5703125" style="185" customWidth="1"/>
    <col min="8963" max="8963" width="6.5703125" style="185" customWidth="1"/>
    <col min="8964" max="8964" width="4.28515625" style="185" customWidth="1"/>
    <col min="8965" max="8965" width="8" style="185" customWidth="1"/>
    <col min="8966" max="8966" width="8.85546875" style="185" customWidth="1"/>
    <col min="8967" max="8967" width="9.140625" style="185"/>
    <col min="8968" max="8968" width="10.140625" style="185" customWidth="1"/>
    <col min="8969" max="8970" width="9.140625" style="185"/>
    <col min="8971" max="8971" width="9.140625" style="185" bestFit="1" customWidth="1"/>
    <col min="8972" max="9215" width="9.140625" style="185"/>
    <col min="9216" max="9216" width="2.42578125" style="185" customWidth="1"/>
    <col min="9217" max="9217" width="3.5703125" style="185" customWidth="1"/>
    <col min="9218" max="9218" width="41.5703125" style="185" customWidth="1"/>
    <col min="9219" max="9219" width="6.5703125" style="185" customWidth="1"/>
    <col min="9220" max="9220" width="4.28515625" style="185" customWidth="1"/>
    <col min="9221" max="9221" width="8" style="185" customWidth="1"/>
    <col min="9222" max="9222" width="8.85546875" style="185" customWidth="1"/>
    <col min="9223" max="9223" width="9.140625" style="185"/>
    <col min="9224" max="9224" width="10.140625" style="185" customWidth="1"/>
    <col min="9225" max="9226" width="9.140625" style="185"/>
    <col min="9227" max="9227" width="9.140625" style="185" bestFit="1" customWidth="1"/>
    <col min="9228" max="9471" width="9.140625" style="185"/>
    <col min="9472" max="9472" width="2.42578125" style="185" customWidth="1"/>
    <col min="9473" max="9473" width="3.5703125" style="185" customWidth="1"/>
    <col min="9474" max="9474" width="41.5703125" style="185" customWidth="1"/>
    <col min="9475" max="9475" width="6.5703125" style="185" customWidth="1"/>
    <col min="9476" max="9476" width="4.28515625" style="185" customWidth="1"/>
    <col min="9477" max="9477" width="8" style="185" customWidth="1"/>
    <col min="9478" max="9478" width="8.85546875" style="185" customWidth="1"/>
    <col min="9479" max="9479" width="9.140625" style="185"/>
    <col min="9480" max="9480" width="10.140625" style="185" customWidth="1"/>
    <col min="9481" max="9482" width="9.140625" style="185"/>
    <col min="9483" max="9483" width="9.140625" style="185" bestFit="1" customWidth="1"/>
    <col min="9484" max="9727" width="9.140625" style="185"/>
    <col min="9728" max="9728" width="2.42578125" style="185" customWidth="1"/>
    <col min="9729" max="9729" width="3.5703125" style="185" customWidth="1"/>
    <col min="9730" max="9730" width="41.5703125" style="185" customWidth="1"/>
    <col min="9731" max="9731" width="6.5703125" style="185" customWidth="1"/>
    <col min="9732" max="9732" width="4.28515625" style="185" customWidth="1"/>
    <col min="9733" max="9733" width="8" style="185" customWidth="1"/>
    <col min="9734" max="9734" width="8.85546875" style="185" customWidth="1"/>
    <col min="9735" max="9735" width="9.140625" style="185"/>
    <col min="9736" max="9736" width="10.140625" style="185" customWidth="1"/>
    <col min="9737" max="9738" width="9.140625" style="185"/>
    <col min="9739" max="9739" width="9.140625" style="185" bestFit="1" customWidth="1"/>
    <col min="9740" max="9983" width="9.140625" style="185"/>
    <col min="9984" max="9984" width="2.42578125" style="185" customWidth="1"/>
    <col min="9985" max="9985" width="3.5703125" style="185" customWidth="1"/>
    <col min="9986" max="9986" width="41.5703125" style="185" customWidth="1"/>
    <col min="9987" max="9987" width="6.5703125" style="185" customWidth="1"/>
    <col min="9988" max="9988" width="4.28515625" style="185" customWidth="1"/>
    <col min="9989" max="9989" width="8" style="185" customWidth="1"/>
    <col min="9990" max="9990" width="8.85546875" style="185" customWidth="1"/>
    <col min="9991" max="9991" width="9.140625" style="185"/>
    <col min="9992" max="9992" width="10.140625" style="185" customWidth="1"/>
    <col min="9993" max="9994" width="9.140625" style="185"/>
    <col min="9995" max="9995" width="9.140625" style="185" bestFit="1" customWidth="1"/>
    <col min="9996" max="10239" width="9.140625" style="185"/>
    <col min="10240" max="10240" width="2.42578125" style="185" customWidth="1"/>
    <col min="10241" max="10241" width="3.5703125" style="185" customWidth="1"/>
    <col min="10242" max="10242" width="41.5703125" style="185" customWidth="1"/>
    <col min="10243" max="10243" width="6.5703125" style="185" customWidth="1"/>
    <col min="10244" max="10244" width="4.28515625" style="185" customWidth="1"/>
    <col min="10245" max="10245" width="8" style="185" customWidth="1"/>
    <col min="10246" max="10246" width="8.85546875" style="185" customWidth="1"/>
    <col min="10247" max="10247" width="9.140625" style="185"/>
    <col min="10248" max="10248" width="10.140625" style="185" customWidth="1"/>
    <col min="10249" max="10250" width="9.140625" style="185"/>
    <col min="10251" max="10251" width="9.140625" style="185" bestFit="1" customWidth="1"/>
    <col min="10252" max="10495" width="9.140625" style="185"/>
    <col min="10496" max="10496" width="2.42578125" style="185" customWidth="1"/>
    <col min="10497" max="10497" width="3.5703125" style="185" customWidth="1"/>
    <col min="10498" max="10498" width="41.5703125" style="185" customWidth="1"/>
    <col min="10499" max="10499" width="6.5703125" style="185" customWidth="1"/>
    <col min="10500" max="10500" width="4.28515625" style="185" customWidth="1"/>
    <col min="10501" max="10501" width="8" style="185" customWidth="1"/>
    <col min="10502" max="10502" width="8.85546875" style="185" customWidth="1"/>
    <col min="10503" max="10503" width="9.140625" style="185"/>
    <col min="10504" max="10504" width="10.140625" style="185" customWidth="1"/>
    <col min="10505" max="10506" width="9.140625" style="185"/>
    <col min="10507" max="10507" width="9.140625" style="185" bestFit="1" customWidth="1"/>
    <col min="10508" max="10751" width="9.140625" style="185"/>
    <col min="10752" max="10752" width="2.42578125" style="185" customWidth="1"/>
    <col min="10753" max="10753" width="3.5703125" style="185" customWidth="1"/>
    <col min="10754" max="10754" width="41.5703125" style="185" customWidth="1"/>
    <col min="10755" max="10755" width="6.5703125" style="185" customWidth="1"/>
    <col min="10756" max="10756" width="4.28515625" style="185" customWidth="1"/>
    <col min="10757" max="10757" width="8" style="185" customWidth="1"/>
    <col min="10758" max="10758" width="8.85546875" style="185" customWidth="1"/>
    <col min="10759" max="10759" width="9.140625" style="185"/>
    <col min="10760" max="10760" width="10.140625" style="185" customWidth="1"/>
    <col min="10761" max="10762" width="9.140625" style="185"/>
    <col min="10763" max="10763" width="9.140625" style="185" bestFit="1" customWidth="1"/>
    <col min="10764" max="11007" width="9.140625" style="185"/>
    <col min="11008" max="11008" width="2.42578125" style="185" customWidth="1"/>
    <col min="11009" max="11009" width="3.5703125" style="185" customWidth="1"/>
    <col min="11010" max="11010" width="41.5703125" style="185" customWidth="1"/>
    <col min="11011" max="11011" width="6.5703125" style="185" customWidth="1"/>
    <col min="11012" max="11012" width="4.28515625" style="185" customWidth="1"/>
    <col min="11013" max="11013" width="8" style="185" customWidth="1"/>
    <col min="11014" max="11014" width="8.85546875" style="185" customWidth="1"/>
    <col min="11015" max="11015" width="9.140625" style="185"/>
    <col min="11016" max="11016" width="10.140625" style="185" customWidth="1"/>
    <col min="11017" max="11018" width="9.140625" style="185"/>
    <col min="11019" max="11019" width="9.140625" style="185" bestFit="1" customWidth="1"/>
    <col min="11020" max="11263" width="9.140625" style="185"/>
    <col min="11264" max="11264" width="2.42578125" style="185" customWidth="1"/>
    <col min="11265" max="11265" width="3.5703125" style="185" customWidth="1"/>
    <col min="11266" max="11266" width="41.5703125" style="185" customWidth="1"/>
    <col min="11267" max="11267" width="6.5703125" style="185" customWidth="1"/>
    <col min="11268" max="11268" width="4.28515625" style="185" customWidth="1"/>
    <col min="11269" max="11269" width="8" style="185" customWidth="1"/>
    <col min="11270" max="11270" width="8.85546875" style="185" customWidth="1"/>
    <col min="11271" max="11271" width="9.140625" style="185"/>
    <col min="11272" max="11272" width="10.140625" style="185" customWidth="1"/>
    <col min="11273" max="11274" width="9.140625" style="185"/>
    <col min="11275" max="11275" width="9.140625" style="185" bestFit="1" customWidth="1"/>
    <col min="11276" max="11519" width="9.140625" style="185"/>
    <col min="11520" max="11520" width="2.42578125" style="185" customWidth="1"/>
    <col min="11521" max="11521" width="3.5703125" style="185" customWidth="1"/>
    <col min="11522" max="11522" width="41.5703125" style="185" customWidth="1"/>
    <col min="11523" max="11523" width="6.5703125" style="185" customWidth="1"/>
    <col min="11524" max="11524" width="4.28515625" style="185" customWidth="1"/>
    <col min="11525" max="11525" width="8" style="185" customWidth="1"/>
    <col min="11526" max="11526" width="8.85546875" style="185" customWidth="1"/>
    <col min="11527" max="11527" width="9.140625" style="185"/>
    <col min="11528" max="11528" width="10.140625" style="185" customWidth="1"/>
    <col min="11529" max="11530" width="9.140625" style="185"/>
    <col min="11531" max="11531" width="9.140625" style="185" bestFit="1" customWidth="1"/>
    <col min="11532" max="11775" width="9.140625" style="185"/>
    <col min="11776" max="11776" width="2.42578125" style="185" customWidth="1"/>
    <col min="11777" max="11777" width="3.5703125" style="185" customWidth="1"/>
    <col min="11778" max="11778" width="41.5703125" style="185" customWidth="1"/>
    <col min="11779" max="11779" width="6.5703125" style="185" customWidth="1"/>
    <col min="11780" max="11780" width="4.28515625" style="185" customWidth="1"/>
    <col min="11781" max="11781" width="8" style="185" customWidth="1"/>
    <col min="11782" max="11782" width="8.85546875" style="185" customWidth="1"/>
    <col min="11783" max="11783" width="9.140625" style="185"/>
    <col min="11784" max="11784" width="10.140625" style="185" customWidth="1"/>
    <col min="11785" max="11786" width="9.140625" style="185"/>
    <col min="11787" max="11787" width="9.140625" style="185" bestFit="1" customWidth="1"/>
    <col min="11788" max="12031" width="9.140625" style="185"/>
    <col min="12032" max="12032" width="2.42578125" style="185" customWidth="1"/>
    <col min="12033" max="12033" width="3.5703125" style="185" customWidth="1"/>
    <col min="12034" max="12034" width="41.5703125" style="185" customWidth="1"/>
    <col min="12035" max="12035" width="6.5703125" style="185" customWidth="1"/>
    <col min="12036" max="12036" width="4.28515625" style="185" customWidth="1"/>
    <col min="12037" max="12037" width="8" style="185" customWidth="1"/>
    <col min="12038" max="12038" width="8.85546875" style="185" customWidth="1"/>
    <col min="12039" max="12039" width="9.140625" style="185"/>
    <col min="12040" max="12040" width="10.140625" style="185" customWidth="1"/>
    <col min="12041" max="12042" width="9.140625" style="185"/>
    <col min="12043" max="12043" width="9.140625" style="185" bestFit="1" customWidth="1"/>
    <col min="12044" max="12287" width="9.140625" style="185"/>
    <col min="12288" max="12288" width="2.42578125" style="185" customWidth="1"/>
    <col min="12289" max="12289" width="3.5703125" style="185" customWidth="1"/>
    <col min="12290" max="12290" width="41.5703125" style="185" customWidth="1"/>
    <col min="12291" max="12291" width="6.5703125" style="185" customWidth="1"/>
    <col min="12292" max="12292" width="4.28515625" style="185" customWidth="1"/>
    <col min="12293" max="12293" width="8" style="185" customWidth="1"/>
    <col min="12294" max="12294" width="8.85546875" style="185" customWidth="1"/>
    <col min="12295" max="12295" width="9.140625" style="185"/>
    <col min="12296" max="12296" width="10.140625" style="185" customWidth="1"/>
    <col min="12297" max="12298" width="9.140625" style="185"/>
    <col min="12299" max="12299" width="9.140625" style="185" bestFit="1" customWidth="1"/>
    <col min="12300" max="12543" width="9.140625" style="185"/>
    <col min="12544" max="12544" width="2.42578125" style="185" customWidth="1"/>
    <col min="12545" max="12545" width="3.5703125" style="185" customWidth="1"/>
    <col min="12546" max="12546" width="41.5703125" style="185" customWidth="1"/>
    <col min="12547" max="12547" width="6.5703125" style="185" customWidth="1"/>
    <col min="12548" max="12548" width="4.28515625" style="185" customWidth="1"/>
    <col min="12549" max="12549" width="8" style="185" customWidth="1"/>
    <col min="12550" max="12550" width="8.85546875" style="185" customWidth="1"/>
    <col min="12551" max="12551" width="9.140625" style="185"/>
    <col min="12552" max="12552" width="10.140625" style="185" customWidth="1"/>
    <col min="12553" max="12554" width="9.140625" style="185"/>
    <col min="12555" max="12555" width="9.140625" style="185" bestFit="1" customWidth="1"/>
    <col min="12556" max="12799" width="9.140625" style="185"/>
    <col min="12800" max="12800" width="2.42578125" style="185" customWidth="1"/>
    <col min="12801" max="12801" width="3.5703125" style="185" customWidth="1"/>
    <col min="12802" max="12802" width="41.5703125" style="185" customWidth="1"/>
    <col min="12803" max="12803" width="6.5703125" style="185" customWidth="1"/>
    <col min="12804" max="12804" width="4.28515625" style="185" customWidth="1"/>
    <col min="12805" max="12805" width="8" style="185" customWidth="1"/>
    <col min="12806" max="12806" width="8.85546875" style="185" customWidth="1"/>
    <col min="12807" max="12807" width="9.140625" style="185"/>
    <col min="12808" max="12808" width="10.140625" style="185" customWidth="1"/>
    <col min="12809" max="12810" width="9.140625" style="185"/>
    <col min="12811" max="12811" width="9.140625" style="185" bestFit="1" customWidth="1"/>
    <col min="12812" max="13055" width="9.140625" style="185"/>
    <col min="13056" max="13056" width="2.42578125" style="185" customWidth="1"/>
    <col min="13057" max="13057" width="3.5703125" style="185" customWidth="1"/>
    <col min="13058" max="13058" width="41.5703125" style="185" customWidth="1"/>
    <col min="13059" max="13059" width="6.5703125" style="185" customWidth="1"/>
    <col min="13060" max="13060" width="4.28515625" style="185" customWidth="1"/>
    <col min="13061" max="13061" width="8" style="185" customWidth="1"/>
    <col min="13062" max="13062" width="8.85546875" style="185" customWidth="1"/>
    <col min="13063" max="13063" width="9.140625" style="185"/>
    <col min="13064" max="13064" width="10.140625" style="185" customWidth="1"/>
    <col min="13065" max="13066" width="9.140625" style="185"/>
    <col min="13067" max="13067" width="9.140625" style="185" bestFit="1" customWidth="1"/>
    <col min="13068" max="13311" width="9.140625" style="185"/>
    <col min="13312" max="13312" width="2.42578125" style="185" customWidth="1"/>
    <col min="13313" max="13313" width="3.5703125" style="185" customWidth="1"/>
    <col min="13314" max="13314" width="41.5703125" style="185" customWidth="1"/>
    <col min="13315" max="13315" width="6.5703125" style="185" customWidth="1"/>
    <col min="13316" max="13316" width="4.28515625" style="185" customWidth="1"/>
    <col min="13317" max="13317" width="8" style="185" customWidth="1"/>
    <col min="13318" max="13318" width="8.85546875" style="185" customWidth="1"/>
    <col min="13319" max="13319" width="9.140625" style="185"/>
    <col min="13320" max="13320" width="10.140625" style="185" customWidth="1"/>
    <col min="13321" max="13322" width="9.140625" style="185"/>
    <col min="13323" max="13323" width="9.140625" style="185" bestFit="1" customWidth="1"/>
    <col min="13324" max="13567" width="9.140625" style="185"/>
    <col min="13568" max="13568" width="2.42578125" style="185" customWidth="1"/>
    <col min="13569" max="13569" width="3.5703125" style="185" customWidth="1"/>
    <col min="13570" max="13570" width="41.5703125" style="185" customWidth="1"/>
    <col min="13571" max="13571" width="6.5703125" style="185" customWidth="1"/>
    <col min="13572" max="13572" width="4.28515625" style="185" customWidth="1"/>
    <col min="13573" max="13573" width="8" style="185" customWidth="1"/>
    <col min="13574" max="13574" width="8.85546875" style="185" customWidth="1"/>
    <col min="13575" max="13575" width="9.140625" style="185"/>
    <col min="13576" max="13576" width="10.140625" style="185" customWidth="1"/>
    <col min="13577" max="13578" width="9.140625" style="185"/>
    <col min="13579" max="13579" width="9.140625" style="185" bestFit="1" customWidth="1"/>
    <col min="13580" max="13823" width="9.140625" style="185"/>
    <col min="13824" max="13824" width="2.42578125" style="185" customWidth="1"/>
    <col min="13825" max="13825" width="3.5703125" style="185" customWidth="1"/>
    <col min="13826" max="13826" width="41.5703125" style="185" customWidth="1"/>
    <col min="13827" max="13827" width="6.5703125" style="185" customWidth="1"/>
    <col min="13828" max="13828" width="4.28515625" style="185" customWidth="1"/>
    <col min="13829" max="13829" width="8" style="185" customWidth="1"/>
    <col min="13830" max="13830" width="8.85546875" style="185" customWidth="1"/>
    <col min="13831" max="13831" width="9.140625" style="185"/>
    <col min="13832" max="13832" width="10.140625" style="185" customWidth="1"/>
    <col min="13833" max="13834" width="9.140625" style="185"/>
    <col min="13835" max="13835" width="9.140625" style="185" bestFit="1" customWidth="1"/>
    <col min="13836" max="14079" width="9.140625" style="185"/>
    <col min="14080" max="14080" width="2.42578125" style="185" customWidth="1"/>
    <col min="14081" max="14081" width="3.5703125" style="185" customWidth="1"/>
    <col min="14082" max="14082" width="41.5703125" style="185" customWidth="1"/>
    <col min="14083" max="14083" width="6.5703125" style="185" customWidth="1"/>
    <col min="14084" max="14084" width="4.28515625" style="185" customWidth="1"/>
    <col min="14085" max="14085" width="8" style="185" customWidth="1"/>
    <col min="14086" max="14086" width="8.85546875" style="185" customWidth="1"/>
    <col min="14087" max="14087" width="9.140625" style="185"/>
    <col min="14088" max="14088" width="10.140625" style="185" customWidth="1"/>
    <col min="14089" max="14090" width="9.140625" style="185"/>
    <col min="14091" max="14091" width="9.140625" style="185" bestFit="1" customWidth="1"/>
    <col min="14092" max="14335" width="9.140625" style="185"/>
    <col min="14336" max="14336" width="2.42578125" style="185" customWidth="1"/>
    <col min="14337" max="14337" width="3.5703125" style="185" customWidth="1"/>
    <col min="14338" max="14338" width="41.5703125" style="185" customWidth="1"/>
    <col min="14339" max="14339" width="6.5703125" style="185" customWidth="1"/>
    <col min="14340" max="14340" width="4.28515625" style="185" customWidth="1"/>
    <col min="14341" max="14341" width="8" style="185" customWidth="1"/>
    <col min="14342" max="14342" width="8.85546875" style="185" customWidth="1"/>
    <col min="14343" max="14343" width="9.140625" style="185"/>
    <col min="14344" max="14344" width="10.140625" style="185" customWidth="1"/>
    <col min="14345" max="14346" width="9.140625" style="185"/>
    <col min="14347" max="14347" width="9.140625" style="185" bestFit="1" customWidth="1"/>
    <col min="14348" max="14591" width="9.140625" style="185"/>
    <col min="14592" max="14592" width="2.42578125" style="185" customWidth="1"/>
    <col min="14593" max="14593" width="3.5703125" style="185" customWidth="1"/>
    <col min="14594" max="14594" width="41.5703125" style="185" customWidth="1"/>
    <col min="14595" max="14595" width="6.5703125" style="185" customWidth="1"/>
    <col min="14596" max="14596" width="4.28515625" style="185" customWidth="1"/>
    <col min="14597" max="14597" width="8" style="185" customWidth="1"/>
    <col min="14598" max="14598" width="8.85546875" style="185" customWidth="1"/>
    <col min="14599" max="14599" width="9.140625" style="185"/>
    <col min="14600" max="14600" width="10.140625" style="185" customWidth="1"/>
    <col min="14601" max="14602" width="9.140625" style="185"/>
    <col min="14603" max="14603" width="9.140625" style="185" bestFit="1" customWidth="1"/>
    <col min="14604" max="14847" width="9.140625" style="185"/>
    <col min="14848" max="14848" width="2.42578125" style="185" customWidth="1"/>
    <col min="14849" max="14849" width="3.5703125" style="185" customWidth="1"/>
    <col min="14850" max="14850" width="41.5703125" style="185" customWidth="1"/>
    <col min="14851" max="14851" width="6.5703125" style="185" customWidth="1"/>
    <col min="14852" max="14852" width="4.28515625" style="185" customWidth="1"/>
    <col min="14853" max="14853" width="8" style="185" customWidth="1"/>
    <col min="14854" max="14854" width="8.85546875" style="185" customWidth="1"/>
    <col min="14855" max="14855" width="9.140625" style="185"/>
    <col min="14856" max="14856" width="10.140625" style="185" customWidth="1"/>
    <col min="14857" max="14858" width="9.140625" style="185"/>
    <col min="14859" max="14859" width="9.140625" style="185" bestFit="1" customWidth="1"/>
    <col min="14860" max="15103" width="9.140625" style="185"/>
    <col min="15104" max="15104" width="2.42578125" style="185" customWidth="1"/>
    <col min="15105" max="15105" width="3.5703125" style="185" customWidth="1"/>
    <col min="15106" max="15106" width="41.5703125" style="185" customWidth="1"/>
    <col min="15107" max="15107" width="6.5703125" style="185" customWidth="1"/>
    <col min="15108" max="15108" width="4.28515625" style="185" customWidth="1"/>
    <col min="15109" max="15109" width="8" style="185" customWidth="1"/>
    <col min="15110" max="15110" width="8.85546875" style="185" customWidth="1"/>
    <col min="15111" max="15111" width="9.140625" style="185"/>
    <col min="15112" max="15112" width="10.140625" style="185" customWidth="1"/>
    <col min="15113" max="15114" width="9.140625" style="185"/>
    <col min="15115" max="15115" width="9.140625" style="185" bestFit="1" customWidth="1"/>
    <col min="15116" max="15359" width="9.140625" style="185"/>
    <col min="15360" max="15360" width="2.42578125" style="185" customWidth="1"/>
    <col min="15361" max="15361" width="3.5703125" style="185" customWidth="1"/>
    <col min="15362" max="15362" width="41.5703125" style="185" customWidth="1"/>
    <col min="15363" max="15363" width="6.5703125" style="185" customWidth="1"/>
    <col min="15364" max="15364" width="4.28515625" style="185" customWidth="1"/>
    <col min="15365" max="15365" width="8" style="185" customWidth="1"/>
    <col min="15366" max="15366" width="8.85546875" style="185" customWidth="1"/>
    <col min="15367" max="15367" width="9.140625" style="185"/>
    <col min="15368" max="15368" width="10.140625" style="185" customWidth="1"/>
    <col min="15369" max="15370" width="9.140625" style="185"/>
    <col min="15371" max="15371" width="9.140625" style="185" bestFit="1" customWidth="1"/>
    <col min="15372" max="15615" width="9.140625" style="185"/>
    <col min="15616" max="15616" width="2.42578125" style="185" customWidth="1"/>
    <col min="15617" max="15617" width="3.5703125" style="185" customWidth="1"/>
    <col min="15618" max="15618" width="41.5703125" style="185" customWidth="1"/>
    <col min="15619" max="15619" width="6.5703125" style="185" customWidth="1"/>
    <col min="15620" max="15620" width="4.28515625" style="185" customWidth="1"/>
    <col min="15621" max="15621" width="8" style="185" customWidth="1"/>
    <col min="15622" max="15622" width="8.85546875" style="185" customWidth="1"/>
    <col min="15623" max="15623" width="9.140625" style="185"/>
    <col min="15624" max="15624" width="10.140625" style="185" customWidth="1"/>
    <col min="15625" max="15626" width="9.140625" style="185"/>
    <col min="15627" max="15627" width="9.140625" style="185" bestFit="1" customWidth="1"/>
    <col min="15628" max="15871" width="9.140625" style="185"/>
    <col min="15872" max="15872" width="2.42578125" style="185" customWidth="1"/>
    <col min="15873" max="15873" width="3.5703125" style="185" customWidth="1"/>
    <col min="15874" max="15874" width="41.5703125" style="185" customWidth="1"/>
    <col min="15875" max="15875" width="6.5703125" style="185" customWidth="1"/>
    <col min="15876" max="15876" width="4.28515625" style="185" customWidth="1"/>
    <col min="15877" max="15877" width="8" style="185" customWidth="1"/>
    <col min="15878" max="15878" width="8.85546875" style="185" customWidth="1"/>
    <col min="15879" max="15879" width="9.140625" style="185"/>
    <col min="15880" max="15880" width="10.140625" style="185" customWidth="1"/>
    <col min="15881" max="15882" width="9.140625" style="185"/>
    <col min="15883" max="15883" width="9.140625" style="185" bestFit="1" customWidth="1"/>
    <col min="15884" max="16127" width="9.140625" style="185"/>
    <col min="16128" max="16128" width="2.42578125" style="185" customWidth="1"/>
    <col min="16129" max="16129" width="3.5703125" style="185" customWidth="1"/>
    <col min="16130" max="16130" width="41.5703125" style="185" customWidth="1"/>
    <col min="16131" max="16131" width="6.5703125" style="185" customWidth="1"/>
    <col min="16132" max="16132" width="4.28515625" style="185" customWidth="1"/>
    <col min="16133" max="16133" width="8" style="185" customWidth="1"/>
    <col min="16134" max="16134" width="8.85546875" style="185" customWidth="1"/>
    <col min="16135" max="16135" width="9.140625" style="185"/>
    <col min="16136" max="16136" width="10.140625" style="185" customWidth="1"/>
    <col min="16137" max="16138" width="9.140625" style="185"/>
    <col min="16139" max="16139" width="9.140625" style="185" bestFit="1" customWidth="1"/>
    <col min="16140" max="16384" width="9.140625" style="185"/>
  </cols>
  <sheetData>
    <row r="1" spans="1:11" x14ac:dyDescent="0.2">
      <c r="A1" s="21" t="s">
        <v>165</v>
      </c>
      <c r="B1" s="62" t="s">
        <v>6</v>
      </c>
    </row>
    <row r="2" spans="1:11" x14ac:dyDescent="0.2">
      <c r="A2" s="21" t="s">
        <v>166</v>
      </c>
      <c r="B2" s="62" t="s">
        <v>7</v>
      </c>
    </row>
    <row r="3" spans="1:11" x14ac:dyDescent="0.2">
      <c r="A3" s="21" t="s">
        <v>168</v>
      </c>
      <c r="B3" s="62" t="s">
        <v>278</v>
      </c>
    </row>
    <row r="4" spans="1:11" x14ac:dyDescent="0.2">
      <c r="A4" s="186"/>
      <c r="B4" s="62" t="s">
        <v>384</v>
      </c>
    </row>
    <row r="5" spans="1:11" s="26" customFormat="1" ht="76.5" x14ac:dyDescent="0.2">
      <c r="A5" s="187" t="s">
        <v>0</v>
      </c>
      <c r="B5" s="188" t="s">
        <v>39</v>
      </c>
      <c r="C5" s="189" t="s">
        <v>8</v>
      </c>
      <c r="D5" s="190" t="s">
        <v>9</v>
      </c>
      <c r="E5" s="191" t="s">
        <v>280</v>
      </c>
      <c r="F5" s="191" t="s">
        <v>44</v>
      </c>
    </row>
    <row r="6" spans="1:11" s="26" customFormat="1" x14ac:dyDescent="0.2">
      <c r="A6" s="92">
        <v>1</v>
      </c>
      <c r="B6" s="63"/>
      <c r="C6" s="27"/>
      <c r="D6" s="28"/>
      <c r="E6" s="29"/>
      <c r="F6" s="192"/>
    </row>
    <row r="7" spans="1:11" ht="15" x14ac:dyDescent="0.2">
      <c r="A7" s="193"/>
      <c r="B7" s="194" t="s">
        <v>343</v>
      </c>
      <c r="D7" s="195"/>
      <c r="E7" s="196"/>
      <c r="F7" s="196"/>
      <c r="G7" s="178"/>
      <c r="H7" s="178"/>
    </row>
    <row r="8" spans="1:11" x14ac:dyDescent="0.2">
      <c r="A8" s="169"/>
      <c r="B8" s="170"/>
      <c r="C8" s="153"/>
      <c r="D8" s="153"/>
      <c r="E8" s="152"/>
      <c r="F8" s="152"/>
      <c r="G8" s="197"/>
      <c r="H8" s="178"/>
      <c r="K8" s="152"/>
    </row>
    <row r="9" spans="1:11" x14ac:dyDescent="0.2">
      <c r="A9" s="169">
        <v>1</v>
      </c>
      <c r="B9" s="155" t="s">
        <v>344</v>
      </c>
      <c r="C9" s="152"/>
      <c r="D9" s="153"/>
      <c r="E9" s="152"/>
      <c r="F9" s="152"/>
      <c r="G9" s="197"/>
      <c r="H9" s="198"/>
      <c r="K9" s="152"/>
    </row>
    <row r="10" spans="1:11" ht="63.75" x14ac:dyDescent="0.2">
      <c r="A10" s="169"/>
      <c r="B10" s="199" t="s">
        <v>345</v>
      </c>
      <c r="C10" s="154"/>
      <c r="D10" s="154"/>
      <c r="E10" s="154"/>
      <c r="F10" s="157"/>
      <c r="G10" s="197"/>
      <c r="H10" s="198"/>
      <c r="K10" s="152"/>
    </row>
    <row r="11" spans="1:11" x14ac:dyDescent="0.2">
      <c r="A11" s="169"/>
      <c r="B11" s="151"/>
      <c r="C11" s="152">
        <v>1</v>
      </c>
      <c r="D11" s="153" t="s">
        <v>346</v>
      </c>
      <c r="E11" s="239"/>
      <c r="F11" s="152">
        <f>+C11*E11</f>
        <v>0</v>
      </c>
      <c r="G11" s="197"/>
      <c r="H11" s="178"/>
      <c r="K11" s="152"/>
    </row>
    <row r="12" spans="1:11" x14ac:dyDescent="0.2">
      <c r="A12" s="200"/>
      <c r="B12" s="201"/>
      <c r="C12" s="161"/>
      <c r="D12" s="161"/>
      <c r="E12" s="160"/>
      <c r="F12" s="160"/>
      <c r="G12" s="197"/>
      <c r="H12" s="178"/>
      <c r="K12" s="152"/>
    </row>
    <row r="13" spans="1:11" x14ac:dyDescent="0.2">
      <c r="A13" s="169">
        <v>2</v>
      </c>
      <c r="B13" s="155" t="s">
        <v>347</v>
      </c>
      <c r="C13" s="153"/>
      <c r="D13" s="153"/>
      <c r="E13" s="152"/>
      <c r="F13" s="152"/>
      <c r="G13" s="197"/>
      <c r="H13" s="198"/>
      <c r="K13" s="152"/>
    </row>
    <row r="14" spans="1:11" ht="140.25" x14ac:dyDescent="0.2">
      <c r="A14" s="169"/>
      <c r="B14" s="199" t="s">
        <v>348</v>
      </c>
      <c r="C14" s="152"/>
      <c r="D14" s="153"/>
      <c r="E14" s="152"/>
      <c r="F14" s="152"/>
      <c r="G14" s="197"/>
      <c r="H14" s="198"/>
      <c r="K14" s="152"/>
    </row>
    <row r="15" spans="1:11" x14ac:dyDescent="0.2">
      <c r="A15" s="169"/>
      <c r="B15" s="151"/>
      <c r="C15" s="152">
        <v>3</v>
      </c>
      <c r="D15" s="153" t="s">
        <v>296</v>
      </c>
      <c r="E15" s="239"/>
      <c r="F15" s="152">
        <f>+C15*E15</f>
        <v>0</v>
      </c>
      <c r="G15" s="197"/>
      <c r="H15" s="198"/>
      <c r="K15" s="152"/>
    </row>
    <row r="16" spans="1:11" x14ac:dyDescent="0.2">
      <c r="A16" s="200"/>
      <c r="B16" s="201"/>
      <c r="C16" s="161"/>
      <c r="D16" s="161"/>
      <c r="E16" s="160"/>
      <c r="F16" s="160"/>
      <c r="G16" s="197"/>
      <c r="H16" s="178"/>
      <c r="K16" s="152"/>
    </row>
    <row r="17" spans="1:11" x14ac:dyDescent="0.2">
      <c r="A17" s="169">
        <v>3</v>
      </c>
      <c r="B17" s="155" t="s">
        <v>349</v>
      </c>
      <c r="C17" s="153"/>
      <c r="D17" s="153"/>
      <c r="E17" s="152"/>
      <c r="F17" s="152"/>
      <c r="G17" s="197"/>
      <c r="H17" s="198"/>
      <c r="K17" s="152"/>
    </row>
    <row r="18" spans="1:11" ht="153" x14ac:dyDescent="0.2">
      <c r="A18" s="169"/>
      <c r="B18" s="199" t="s">
        <v>350</v>
      </c>
      <c r="C18" s="178"/>
      <c r="D18" s="178"/>
      <c r="E18" s="152"/>
      <c r="F18" s="152"/>
      <c r="G18" s="197"/>
      <c r="H18" s="198"/>
      <c r="K18" s="152"/>
    </row>
    <row r="19" spans="1:11" x14ac:dyDescent="0.2">
      <c r="A19" s="169"/>
      <c r="B19" s="151"/>
      <c r="C19" s="152">
        <v>1</v>
      </c>
      <c r="D19" s="153" t="s">
        <v>346</v>
      </c>
      <c r="E19" s="239"/>
      <c r="F19" s="152">
        <f>+C19*E19</f>
        <v>0</v>
      </c>
      <c r="G19" s="197"/>
      <c r="H19" s="198"/>
      <c r="K19" s="152"/>
    </row>
    <row r="20" spans="1:11" x14ac:dyDescent="0.2">
      <c r="A20" s="200"/>
      <c r="B20" s="201"/>
      <c r="C20" s="161"/>
      <c r="D20" s="161"/>
      <c r="E20" s="160"/>
      <c r="F20" s="160"/>
      <c r="G20" s="197"/>
      <c r="H20" s="198"/>
      <c r="K20" s="152"/>
    </row>
    <row r="21" spans="1:11" x14ac:dyDescent="0.2">
      <c r="A21" s="169">
        <v>4</v>
      </c>
      <c r="B21" s="155" t="s">
        <v>351</v>
      </c>
      <c r="C21" s="152"/>
      <c r="D21" s="153"/>
      <c r="E21" s="152"/>
      <c r="F21" s="152"/>
      <c r="G21" s="197"/>
      <c r="H21" s="198"/>
      <c r="K21" s="152"/>
    </row>
    <row r="22" spans="1:11" ht="76.5" x14ac:dyDescent="0.2">
      <c r="B22" s="199" t="s">
        <v>352</v>
      </c>
    </row>
    <row r="23" spans="1:11" x14ac:dyDescent="0.2">
      <c r="A23" s="169"/>
      <c r="B23" s="151"/>
      <c r="C23" s="152">
        <v>1</v>
      </c>
      <c r="D23" s="153" t="s">
        <v>346</v>
      </c>
      <c r="E23" s="239"/>
      <c r="F23" s="152">
        <f>+C23*E23</f>
        <v>0</v>
      </c>
      <c r="H23" s="178"/>
      <c r="K23" s="152"/>
    </row>
    <row r="24" spans="1:11" x14ac:dyDescent="0.2">
      <c r="A24" s="200"/>
      <c r="B24" s="201"/>
      <c r="C24" s="161"/>
      <c r="D24" s="161"/>
      <c r="E24" s="160"/>
      <c r="F24" s="160"/>
      <c r="G24" s="197"/>
      <c r="H24" s="178"/>
      <c r="K24" s="152"/>
    </row>
    <row r="25" spans="1:11" ht="25.5" x14ac:dyDescent="0.2">
      <c r="A25" s="169">
        <v>5</v>
      </c>
      <c r="B25" s="155" t="s">
        <v>353</v>
      </c>
      <c r="C25" s="152"/>
      <c r="D25" s="153"/>
      <c r="E25" s="152"/>
      <c r="F25" s="152"/>
      <c r="G25" s="197"/>
      <c r="H25" s="178"/>
    </row>
    <row r="26" spans="1:11" ht="76.5" x14ac:dyDescent="0.2">
      <c r="A26" s="150"/>
      <c r="B26" s="199" t="s">
        <v>354</v>
      </c>
      <c r="C26" s="152"/>
      <c r="D26" s="153"/>
      <c r="E26" s="152"/>
      <c r="F26" s="152"/>
      <c r="G26" s="197"/>
      <c r="H26" s="178"/>
    </row>
    <row r="27" spans="1:11" x14ac:dyDescent="0.2">
      <c r="A27" s="169"/>
      <c r="B27" s="151"/>
      <c r="C27" s="152">
        <v>4.28</v>
      </c>
      <c r="D27" s="153" t="s">
        <v>296</v>
      </c>
      <c r="E27" s="239"/>
      <c r="F27" s="152">
        <f>+C27*E27</f>
        <v>0</v>
      </c>
      <c r="G27" s="197"/>
      <c r="H27" s="178"/>
    </row>
    <row r="28" spans="1:11" x14ac:dyDescent="0.2">
      <c r="A28" s="200"/>
      <c r="B28" s="201"/>
      <c r="C28" s="161"/>
      <c r="D28" s="161"/>
      <c r="E28" s="160"/>
      <c r="F28" s="160"/>
      <c r="G28" s="197"/>
      <c r="H28" s="178"/>
      <c r="K28" s="152"/>
    </row>
    <row r="29" spans="1:11" x14ac:dyDescent="0.2">
      <c r="A29" s="178"/>
      <c r="B29" s="170"/>
      <c r="C29" s="178"/>
      <c r="D29" s="178"/>
      <c r="E29" s="152"/>
      <c r="F29" s="152"/>
      <c r="G29" s="178"/>
      <c r="H29" s="178"/>
    </row>
    <row r="30" spans="1:11" x14ac:dyDescent="0.2">
      <c r="A30" s="202"/>
      <c r="B30" s="203" t="s">
        <v>355</v>
      </c>
      <c r="C30" s="203"/>
      <c r="D30" s="204"/>
      <c r="E30" s="205"/>
      <c r="F30" s="206">
        <f>SUM(F10:F27)</f>
        <v>0</v>
      </c>
      <c r="G30" s="178"/>
    </row>
  </sheetData>
  <sheetProtection algorithmName="SHA-512" hashValue="kSK6Ldkk+XT2mzG9CH8qImz2oda4ZJSYZ7bbCbZUvCg7C5nbT50kV2YTfEVZorxX5vxYRWdVv+yLH5VJZOmgFQ==" saltValue="R1PnnRQbwA6GB9GuT60hHQ=="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1" manualBreakCount="1">
    <brk id="20"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H137"/>
  <sheetViews>
    <sheetView topLeftCell="A14" zoomScaleNormal="100" zoomScaleSheetLayoutView="100" workbookViewId="0">
      <selection activeCell="E24" sqref="E24"/>
    </sheetView>
  </sheetViews>
  <sheetFormatPr defaultRowHeight="12.75" x14ac:dyDescent="0.2"/>
  <cols>
    <col min="1" max="1" width="7.7109375" style="143" customWidth="1"/>
    <col min="2" max="2" width="36.7109375" style="183" customWidth="1"/>
    <col min="3" max="4" width="7.7109375" style="30" customWidth="1"/>
    <col min="5" max="5" width="13.7109375" style="184" customWidth="1"/>
    <col min="6" max="6" width="13.7109375" style="30" customWidth="1"/>
    <col min="7" max="8" width="9.140625" style="30"/>
    <col min="9" max="9" width="10.5703125" style="30" bestFit="1" customWidth="1"/>
    <col min="10" max="10" width="11.5703125" style="30" bestFit="1" customWidth="1"/>
    <col min="11" max="255" width="9.140625" style="30"/>
    <col min="256" max="256" width="2.28515625" style="30" customWidth="1"/>
    <col min="257" max="257" width="6" style="30" bestFit="1" customWidth="1"/>
    <col min="258" max="258" width="46.7109375" style="30" customWidth="1"/>
    <col min="259" max="259" width="8.5703125" style="30" customWidth="1"/>
    <col min="260" max="260" width="4.7109375" style="30" bestFit="1" customWidth="1"/>
    <col min="261" max="261" width="8.42578125" style="30" customWidth="1"/>
    <col min="262" max="262" width="11.28515625" style="30" customWidth="1"/>
    <col min="263" max="264" width="9.140625" style="30"/>
    <col min="265" max="265" width="10.5703125" style="30" bestFit="1" customWidth="1"/>
    <col min="266" max="266" width="11.5703125" style="30" bestFit="1" customWidth="1"/>
    <col min="267" max="511" width="9.140625" style="30"/>
    <col min="512" max="512" width="2.28515625" style="30" customWidth="1"/>
    <col min="513" max="513" width="6" style="30" bestFit="1" customWidth="1"/>
    <col min="514" max="514" width="46.7109375" style="30" customWidth="1"/>
    <col min="515" max="515" width="8.5703125" style="30" customWidth="1"/>
    <col min="516" max="516" width="4.7109375" style="30" bestFit="1" customWidth="1"/>
    <col min="517" max="517" width="8.42578125" style="30" customWidth="1"/>
    <col min="518" max="518" width="11.28515625" style="30" customWidth="1"/>
    <col min="519" max="520" width="9.140625" style="30"/>
    <col min="521" max="521" width="10.5703125" style="30" bestFit="1" customWidth="1"/>
    <col min="522" max="522" width="11.5703125" style="30" bestFit="1" customWidth="1"/>
    <col min="523" max="767" width="9.140625" style="30"/>
    <col min="768" max="768" width="2.28515625" style="30" customWidth="1"/>
    <col min="769" max="769" width="6" style="30" bestFit="1" customWidth="1"/>
    <col min="770" max="770" width="46.7109375" style="30" customWidth="1"/>
    <col min="771" max="771" width="8.5703125" style="30" customWidth="1"/>
    <col min="772" max="772" width="4.7109375" style="30" bestFit="1" customWidth="1"/>
    <col min="773" max="773" width="8.42578125" style="30" customWidth="1"/>
    <col min="774" max="774" width="11.28515625" style="30" customWidth="1"/>
    <col min="775" max="776" width="9.140625" style="30"/>
    <col min="777" max="777" width="10.5703125" style="30" bestFit="1" customWidth="1"/>
    <col min="778" max="778" width="11.5703125" style="30" bestFit="1" customWidth="1"/>
    <col min="779" max="1023" width="9.140625" style="30"/>
    <col min="1024" max="1024" width="2.2851562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42578125" style="30" customWidth="1"/>
    <col min="1030" max="1030" width="11.28515625" style="30" customWidth="1"/>
    <col min="1031" max="1032" width="9.140625" style="30"/>
    <col min="1033" max="1033" width="10.5703125" style="30" bestFit="1" customWidth="1"/>
    <col min="1034" max="1034" width="11.5703125" style="30" bestFit="1" customWidth="1"/>
    <col min="1035" max="1279" width="9.140625" style="30"/>
    <col min="1280" max="1280" width="2.2851562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42578125" style="30" customWidth="1"/>
    <col min="1286" max="1286" width="11.28515625" style="30" customWidth="1"/>
    <col min="1287" max="1288" width="9.140625" style="30"/>
    <col min="1289" max="1289" width="10.5703125" style="30" bestFit="1" customWidth="1"/>
    <col min="1290" max="1290" width="11.5703125" style="30" bestFit="1" customWidth="1"/>
    <col min="1291" max="1535" width="9.140625" style="30"/>
    <col min="1536" max="1536" width="2.2851562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42578125" style="30" customWidth="1"/>
    <col min="1542" max="1542" width="11.28515625" style="30" customWidth="1"/>
    <col min="1543" max="1544" width="9.140625" style="30"/>
    <col min="1545" max="1545" width="10.5703125" style="30" bestFit="1" customWidth="1"/>
    <col min="1546" max="1546" width="11.5703125" style="30" bestFit="1" customWidth="1"/>
    <col min="1547" max="1791" width="9.140625" style="30"/>
    <col min="1792" max="1792" width="2.2851562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42578125" style="30" customWidth="1"/>
    <col min="1798" max="1798" width="11.28515625" style="30" customWidth="1"/>
    <col min="1799" max="1800" width="9.140625" style="30"/>
    <col min="1801" max="1801" width="10.5703125" style="30" bestFit="1" customWidth="1"/>
    <col min="1802" max="1802" width="11.5703125" style="30" bestFit="1" customWidth="1"/>
    <col min="1803" max="2047" width="9.140625" style="30"/>
    <col min="2048" max="2048" width="2.2851562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42578125" style="30" customWidth="1"/>
    <col min="2054" max="2054" width="11.28515625" style="30" customWidth="1"/>
    <col min="2055" max="2056" width="9.140625" style="30"/>
    <col min="2057" max="2057" width="10.5703125" style="30" bestFit="1" customWidth="1"/>
    <col min="2058" max="2058" width="11.5703125" style="30" bestFit="1" customWidth="1"/>
    <col min="2059" max="2303" width="9.140625" style="30"/>
    <col min="2304" max="2304" width="2.2851562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42578125" style="30" customWidth="1"/>
    <col min="2310" max="2310" width="11.28515625" style="30" customWidth="1"/>
    <col min="2311" max="2312" width="9.140625" style="30"/>
    <col min="2313" max="2313" width="10.5703125" style="30" bestFit="1" customWidth="1"/>
    <col min="2314" max="2314" width="11.5703125" style="30" bestFit="1" customWidth="1"/>
    <col min="2315" max="2559" width="9.140625" style="30"/>
    <col min="2560" max="2560" width="2.2851562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42578125" style="30" customWidth="1"/>
    <col min="2566" max="2566" width="11.28515625" style="30" customWidth="1"/>
    <col min="2567" max="2568" width="9.140625" style="30"/>
    <col min="2569" max="2569" width="10.5703125" style="30" bestFit="1" customWidth="1"/>
    <col min="2570" max="2570" width="11.5703125" style="30" bestFit="1" customWidth="1"/>
    <col min="2571" max="2815" width="9.140625" style="30"/>
    <col min="2816" max="2816" width="2.2851562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42578125" style="30" customWidth="1"/>
    <col min="2822" max="2822" width="11.28515625" style="30" customWidth="1"/>
    <col min="2823" max="2824" width="9.140625" style="30"/>
    <col min="2825" max="2825" width="10.5703125" style="30" bestFit="1" customWidth="1"/>
    <col min="2826" max="2826" width="11.5703125" style="30" bestFit="1" customWidth="1"/>
    <col min="2827" max="3071" width="9.140625" style="30"/>
    <col min="3072" max="3072" width="2.2851562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42578125" style="30" customWidth="1"/>
    <col min="3078" max="3078" width="11.28515625" style="30" customWidth="1"/>
    <col min="3079" max="3080" width="9.140625" style="30"/>
    <col min="3081" max="3081" width="10.5703125" style="30" bestFit="1" customWidth="1"/>
    <col min="3082" max="3082" width="11.5703125" style="30" bestFit="1" customWidth="1"/>
    <col min="3083" max="3327" width="9.140625" style="30"/>
    <col min="3328" max="3328" width="2.2851562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42578125" style="30" customWidth="1"/>
    <col min="3334" max="3334" width="11.28515625" style="30" customWidth="1"/>
    <col min="3335" max="3336" width="9.140625" style="30"/>
    <col min="3337" max="3337" width="10.5703125" style="30" bestFit="1" customWidth="1"/>
    <col min="3338" max="3338" width="11.5703125" style="30" bestFit="1" customWidth="1"/>
    <col min="3339" max="3583" width="9.140625" style="30"/>
    <col min="3584" max="3584" width="2.2851562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42578125" style="30" customWidth="1"/>
    <col min="3590" max="3590" width="11.28515625" style="30" customWidth="1"/>
    <col min="3591" max="3592" width="9.140625" style="30"/>
    <col min="3593" max="3593" width="10.5703125" style="30" bestFit="1" customWidth="1"/>
    <col min="3594" max="3594" width="11.5703125" style="30" bestFit="1" customWidth="1"/>
    <col min="3595" max="3839" width="9.140625" style="30"/>
    <col min="3840" max="3840" width="2.2851562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42578125" style="30" customWidth="1"/>
    <col min="3846" max="3846" width="11.28515625" style="30" customWidth="1"/>
    <col min="3847" max="3848" width="9.140625" style="30"/>
    <col min="3849" max="3849" width="10.5703125" style="30" bestFit="1" customWidth="1"/>
    <col min="3850" max="3850" width="11.5703125" style="30" bestFit="1" customWidth="1"/>
    <col min="3851" max="4095" width="9.140625" style="30"/>
    <col min="4096" max="4096" width="2.2851562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42578125" style="30" customWidth="1"/>
    <col min="4102" max="4102" width="11.28515625" style="30" customWidth="1"/>
    <col min="4103" max="4104" width="9.140625" style="30"/>
    <col min="4105" max="4105" width="10.5703125" style="30" bestFit="1" customWidth="1"/>
    <col min="4106" max="4106" width="11.5703125" style="30" bestFit="1" customWidth="1"/>
    <col min="4107" max="4351" width="9.140625" style="30"/>
    <col min="4352" max="4352" width="2.2851562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42578125" style="30" customWidth="1"/>
    <col min="4358" max="4358" width="11.28515625" style="30" customWidth="1"/>
    <col min="4359" max="4360" width="9.140625" style="30"/>
    <col min="4361" max="4361" width="10.5703125" style="30" bestFit="1" customWidth="1"/>
    <col min="4362" max="4362" width="11.5703125" style="30" bestFit="1" customWidth="1"/>
    <col min="4363" max="4607" width="9.140625" style="30"/>
    <col min="4608" max="4608" width="2.2851562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42578125" style="30" customWidth="1"/>
    <col min="4614" max="4614" width="11.28515625" style="30" customWidth="1"/>
    <col min="4615" max="4616" width="9.140625" style="30"/>
    <col min="4617" max="4617" width="10.5703125" style="30" bestFit="1" customWidth="1"/>
    <col min="4618" max="4618" width="11.5703125" style="30" bestFit="1" customWidth="1"/>
    <col min="4619" max="4863" width="9.140625" style="30"/>
    <col min="4864" max="4864" width="2.2851562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42578125" style="30" customWidth="1"/>
    <col min="4870" max="4870" width="11.28515625" style="30" customWidth="1"/>
    <col min="4871" max="4872" width="9.140625" style="30"/>
    <col min="4873" max="4873" width="10.5703125" style="30" bestFit="1" customWidth="1"/>
    <col min="4874" max="4874" width="11.5703125" style="30" bestFit="1" customWidth="1"/>
    <col min="4875" max="5119" width="9.140625" style="30"/>
    <col min="5120" max="5120" width="2.2851562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42578125" style="30" customWidth="1"/>
    <col min="5126" max="5126" width="11.28515625" style="30" customWidth="1"/>
    <col min="5127" max="5128" width="9.140625" style="30"/>
    <col min="5129" max="5129" width="10.5703125" style="30" bestFit="1" customWidth="1"/>
    <col min="5130" max="5130" width="11.5703125" style="30" bestFit="1" customWidth="1"/>
    <col min="5131" max="5375" width="9.140625" style="30"/>
    <col min="5376" max="5376" width="2.2851562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42578125" style="30" customWidth="1"/>
    <col min="5382" max="5382" width="11.28515625" style="30" customWidth="1"/>
    <col min="5383" max="5384" width="9.140625" style="30"/>
    <col min="5385" max="5385" width="10.5703125" style="30" bestFit="1" customWidth="1"/>
    <col min="5386" max="5386" width="11.5703125" style="30" bestFit="1" customWidth="1"/>
    <col min="5387" max="5631" width="9.140625" style="30"/>
    <col min="5632" max="5632" width="2.2851562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42578125" style="30" customWidth="1"/>
    <col min="5638" max="5638" width="11.28515625" style="30" customWidth="1"/>
    <col min="5639" max="5640" width="9.140625" style="30"/>
    <col min="5641" max="5641" width="10.5703125" style="30" bestFit="1" customWidth="1"/>
    <col min="5642" max="5642" width="11.5703125" style="30" bestFit="1" customWidth="1"/>
    <col min="5643" max="5887" width="9.140625" style="30"/>
    <col min="5888" max="5888" width="2.2851562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42578125" style="30" customWidth="1"/>
    <col min="5894" max="5894" width="11.28515625" style="30" customWidth="1"/>
    <col min="5895" max="5896" width="9.140625" style="30"/>
    <col min="5897" max="5897" width="10.5703125" style="30" bestFit="1" customWidth="1"/>
    <col min="5898" max="5898" width="11.5703125" style="30" bestFit="1" customWidth="1"/>
    <col min="5899" max="6143" width="9.140625" style="30"/>
    <col min="6144" max="6144" width="2.2851562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42578125" style="30" customWidth="1"/>
    <col min="6150" max="6150" width="11.28515625" style="30" customWidth="1"/>
    <col min="6151" max="6152" width="9.140625" style="30"/>
    <col min="6153" max="6153" width="10.5703125" style="30" bestFit="1" customWidth="1"/>
    <col min="6154" max="6154" width="11.5703125" style="30" bestFit="1" customWidth="1"/>
    <col min="6155" max="6399" width="9.140625" style="30"/>
    <col min="6400" max="6400" width="2.2851562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42578125" style="30" customWidth="1"/>
    <col min="6406" max="6406" width="11.28515625" style="30" customWidth="1"/>
    <col min="6407" max="6408" width="9.140625" style="30"/>
    <col min="6409" max="6409" width="10.5703125" style="30" bestFit="1" customWidth="1"/>
    <col min="6410" max="6410" width="11.5703125" style="30" bestFit="1" customWidth="1"/>
    <col min="6411" max="6655" width="9.140625" style="30"/>
    <col min="6656" max="6656" width="2.2851562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42578125" style="30" customWidth="1"/>
    <col min="6662" max="6662" width="11.28515625" style="30" customWidth="1"/>
    <col min="6663" max="6664" width="9.140625" style="30"/>
    <col min="6665" max="6665" width="10.5703125" style="30" bestFit="1" customWidth="1"/>
    <col min="6666" max="6666" width="11.5703125" style="30" bestFit="1" customWidth="1"/>
    <col min="6667" max="6911" width="9.140625" style="30"/>
    <col min="6912" max="6912" width="2.2851562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42578125" style="30" customWidth="1"/>
    <col min="6918" max="6918" width="11.28515625" style="30" customWidth="1"/>
    <col min="6919" max="6920" width="9.140625" style="30"/>
    <col min="6921" max="6921" width="10.5703125" style="30" bestFit="1" customWidth="1"/>
    <col min="6922" max="6922" width="11.5703125" style="30" bestFit="1" customWidth="1"/>
    <col min="6923" max="7167" width="9.140625" style="30"/>
    <col min="7168" max="7168" width="2.2851562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42578125" style="30" customWidth="1"/>
    <col min="7174" max="7174" width="11.28515625" style="30" customWidth="1"/>
    <col min="7175" max="7176" width="9.140625" style="30"/>
    <col min="7177" max="7177" width="10.5703125" style="30" bestFit="1" customWidth="1"/>
    <col min="7178" max="7178" width="11.5703125" style="30" bestFit="1" customWidth="1"/>
    <col min="7179" max="7423" width="9.140625" style="30"/>
    <col min="7424" max="7424" width="2.2851562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42578125" style="30" customWidth="1"/>
    <col min="7430" max="7430" width="11.28515625" style="30" customWidth="1"/>
    <col min="7431" max="7432" width="9.140625" style="30"/>
    <col min="7433" max="7433" width="10.5703125" style="30" bestFit="1" customWidth="1"/>
    <col min="7434" max="7434" width="11.5703125" style="30" bestFit="1" customWidth="1"/>
    <col min="7435" max="7679" width="9.140625" style="30"/>
    <col min="7680" max="7680" width="2.2851562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42578125" style="30" customWidth="1"/>
    <col min="7686" max="7686" width="11.28515625" style="30" customWidth="1"/>
    <col min="7687" max="7688" width="9.140625" style="30"/>
    <col min="7689" max="7689" width="10.5703125" style="30" bestFit="1" customWidth="1"/>
    <col min="7690" max="7690" width="11.5703125" style="30" bestFit="1" customWidth="1"/>
    <col min="7691" max="7935" width="9.140625" style="30"/>
    <col min="7936" max="7936" width="2.2851562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42578125" style="30" customWidth="1"/>
    <col min="7942" max="7942" width="11.28515625" style="30" customWidth="1"/>
    <col min="7943" max="7944" width="9.140625" style="30"/>
    <col min="7945" max="7945" width="10.5703125" style="30" bestFit="1" customWidth="1"/>
    <col min="7946" max="7946" width="11.5703125" style="30" bestFit="1" customWidth="1"/>
    <col min="7947" max="8191" width="9.140625" style="30"/>
    <col min="8192" max="8192" width="2.2851562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42578125" style="30" customWidth="1"/>
    <col min="8198" max="8198" width="11.28515625" style="30" customWidth="1"/>
    <col min="8199" max="8200" width="9.140625" style="30"/>
    <col min="8201" max="8201" width="10.5703125" style="30" bestFit="1" customWidth="1"/>
    <col min="8202" max="8202" width="11.5703125" style="30" bestFit="1" customWidth="1"/>
    <col min="8203" max="8447" width="9.140625" style="30"/>
    <col min="8448" max="8448" width="2.2851562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42578125" style="30" customWidth="1"/>
    <col min="8454" max="8454" width="11.28515625" style="30" customWidth="1"/>
    <col min="8455" max="8456" width="9.140625" style="30"/>
    <col min="8457" max="8457" width="10.5703125" style="30" bestFit="1" customWidth="1"/>
    <col min="8458" max="8458" width="11.5703125" style="30" bestFit="1" customWidth="1"/>
    <col min="8459" max="8703" width="9.140625" style="30"/>
    <col min="8704" max="8704" width="2.2851562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42578125" style="30" customWidth="1"/>
    <col min="8710" max="8710" width="11.28515625" style="30" customWidth="1"/>
    <col min="8711" max="8712" width="9.140625" style="30"/>
    <col min="8713" max="8713" width="10.5703125" style="30" bestFit="1" customWidth="1"/>
    <col min="8714" max="8714" width="11.5703125" style="30" bestFit="1" customWidth="1"/>
    <col min="8715" max="8959" width="9.140625" style="30"/>
    <col min="8960" max="8960" width="2.2851562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42578125" style="30" customWidth="1"/>
    <col min="8966" max="8966" width="11.28515625" style="30" customWidth="1"/>
    <col min="8967" max="8968" width="9.140625" style="30"/>
    <col min="8969" max="8969" width="10.5703125" style="30" bestFit="1" customWidth="1"/>
    <col min="8970" max="8970" width="11.5703125" style="30" bestFit="1" customWidth="1"/>
    <col min="8971" max="9215" width="9.140625" style="30"/>
    <col min="9216" max="9216" width="2.2851562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42578125" style="30" customWidth="1"/>
    <col min="9222" max="9222" width="11.28515625" style="30" customWidth="1"/>
    <col min="9223" max="9224" width="9.140625" style="30"/>
    <col min="9225" max="9225" width="10.5703125" style="30" bestFit="1" customWidth="1"/>
    <col min="9226" max="9226" width="11.5703125" style="30" bestFit="1" customWidth="1"/>
    <col min="9227" max="9471" width="9.140625" style="30"/>
    <col min="9472" max="9472" width="2.2851562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42578125" style="30" customWidth="1"/>
    <col min="9478" max="9478" width="11.28515625" style="30" customWidth="1"/>
    <col min="9479" max="9480" width="9.140625" style="30"/>
    <col min="9481" max="9481" width="10.5703125" style="30" bestFit="1" customWidth="1"/>
    <col min="9482" max="9482" width="11.5703125" style="30" bestFit="1" customWidth="1"/>
    <col min="9483" max="9727" width="9.140625" style="30"/>
    <col min="9728" max="9728" width="2.2851562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42578125" style="30" customWidth="1"/>
    <col min="9734" max="9734" width="11.28515625" style="30" customWidth="1"/>
    <col min="9735" max="9736" width="9.140625" style="30"/>
    <col min="9737" max="9737" width="10.5703125" style="30" bestFit="1" customWidth="1"/>
    <col min="9738" max="9738" width="11.5703125" style="30" bestFit="1" customWidth="1"/>
    <col min="9739" max="9983" width="9.140625" style="30"/>
    <col min="9984" max="9984" width="2.2851562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42578125" style="30" customWidth="1"/>
    <col min="9990" max="9990" width="11.28515625" style="30" customWidth="1"/>
    <col min="9991" max="9992" width="9.140625" style="30"/>
    <col min="9993" max="9993" width="10.5703125" style="30" bestFit="1" customWidth="1"/>
    <col min="9994" max="9994" width="11.5703125" style="30" bestFit="1" customWidth="1"/>
    <col min="9995" max="10239" width="9.140625" style="30"/>
    <col min="10240" max="10240" width="2.2851562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42578125" style="30" customWidth="1"/>
    <col min="10246" max="10246" width="11.28515625" style="30" customWidth="1"/>
    <col min="10247" max="10248" width="9.140625" style="30"/>
    <col min="10249" max="10249" width="10.5703125" style="30" bestFit="1" customWidth="1"/>
    <col min="10250" max="10250" width="11.5703125" style="30" bestFit="1" customWidth="1"/>
    <col min="10251" max="10495" width="9.140625" style="30"/>
    <col min="10496" max="10496" width="2.2851562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42578125" style="30" customWidth="1"/>
    <col min="10502" max="10502" width="11.28515625" style="30" customWidth="1"/>
    <col min="10503" max="10504" width="9.140625" style="30"/>
    <col min="10505" max="10505" width="10.5703125" style="30" bestFit="1" customWidth="1"/>
    <col min="10506" max="10506" width="11.5703125" style="30" bestFit="1" customWidth="1"/>
    <col min="10507" max="10751" width="9.140625" style="30"/>
    <col min="10752" max="10752" width="2.2851562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42578125" style="30" customWidth="1"/>
    <col min="10758" max="10758" width="11.28515625" style="30" customWidth="1"/>
    <col min="10759" max="10760" width="9.140625" style="30"/>
    <col min="10761" max="10761" width="10.5703125" style="30" bestFit="1" customWidth="1"/>
    <col min="10762" max="10762" width="11.5703125" style="30" bestFit="1" customWidth="1"/>
    <col min="10763" max="11007" width="9.140625" style="30"/>
    <col min="11008" max="11008" width="2.2851562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42578125" style="30" customWidth="1"/>
    <col min="11014" max="11014" width="11.28515625" style="30" customWidth="1"/>
    <col min="11015" max="11016" width="9.140625" style="30"/>
    <col min="11017" max="11017" width="10.5703125" style="30" bestFit="1" customWidth="1"/>
    <col min="11018" max="11018" width="11.5703125" style="30" bestFit="1" customWidth="1"/>
    <col min="11019" max="11263" width="9.140625" style="30"/>
    <col min="11264" max="11264" width="2.2851562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42578125" style="30" customWidth="1"/>
    <col min="11270" max="11270" width="11.28515625" style="30" customWidth="1"/>
    <col min="11271" max="11272" width="9.140625" style="30"/>
    <col min="11273" max="11273" width="10.5703125" style="30" bestFit="1" customWidth="1"/>
    <col min="11274" max="11274" width="11.5703125" style="30" bestFit="1" customWidth="1"/>
    <col min="11275" max="11519" width="9.140625" style="30"/>
    <col min="11520" max="11520" width="2.2851562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42578125" style="30" customWidth="1"/>
    <col min="11526" max="11526" width="11.28515625" style="30" customWidth="1"/>
    <col min="11527" max="11528" width="9.140625" style="30"/>
    <col min="11529" max="11529" width="10.5703125" style="30" bestFit="1" customWidth="1"/>
    <col min="11530" max="11530" width="11.5703125" style="30" bestFit="1" customWidth="1"/>
    <col min="11531" max="11775" width="9.140625" style="30"/>
    <col min="11776" max="11776" width="2.2851562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42578125" style="30" customWidth="1"/>
    <col min="11782" max="11782" width="11.28515625" style="30" customWidth="1"/>
    <col min="11783" max="11784" width="9.140625" style="30"/>
    <col min="11785" max="11785" width="10.5703125" style="30" bestFit="1" customWidth="1"/>
    <col min="11786" max="11786" width="11.5703125" style="30" bestFit="1" customWidth="1"/>
    <col min="11787" max="12031" width="9.140625" style="30"/>
    <col min="12032" max="12032" width="2.2851562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42578125" style="30" customWidth="1"/>
    <col min="12038" max="12038" width="11.28515625" style="30" customWidth="1"/>
    <col min="12039" max="12040" width="9.140625" style="30"/>
    <col min="12041" max="12041" width="10.5703125" style="30" bestFit="1" customWidth="1"/>
    <col min="12042" max="12042" width="11.5703125" style="30" bestFit="1" customWidth="1"/>
    <col min="12043" max="12287" width="9.140625" style="30"/>
    <col min="12288" max="12288" width="2.2851562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42578125" style="30" customWidth="1"/>
    <col min="12294" max="12294" width="11.28515625" style="30" customWidth="1"/>
    <col min="12295" max="12296" width="9.140625" style="30"/>
    <col min="12297" max="12297" width="10.5703125" style="30" bestFit="1" customWidth="1"/>
    <col min="12298" max="12298" width="11.5703125" style="30" bestFit="1" customWidth="1"/>
    <col min="12299" max="12543" width="9.140625" style="30"/>
    <col min="12544" max="12544" width="2.2851562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42578125" style="30" customWidth="1"/>
    <col min="12550" max="12550" width="11.28515625" style="30" customWidth="1"/>
    <col min="12551" max="12552" width="9.140625" style="30"/>
    <col min="12553" max="12553" width="10.5703125" style="30" bestFit="1" customWidth="1"/>
    <col min="12554" max="12554" width="11.5703125" style="30" bestFit="1" customWidth="1"/>
    <col min="12555" max="12799" width="9.140625" style="30"/>
    <col min="12800" max="12800" width="2.2851562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42578125" style="30" customWidth="1"/>
    <col min="12806" max="12806" width="11.28515625" style="30" customWidth="1"/>
    <col min="12807" max="12808" width="9.140625" style="30"/>
    <col min="12809" max="12809" width="10.5703125" style="30" bestFit="1" customWidth="1"/>
    <col min="12810" max="12810" width="11.5703125" style="30" bestFit="1" customWidth="1"/>
    <col min="12811" max="13055" width="9.140625" style="30"/>
    <col min="13056" max="13056" width="2.2851562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42578125" style="30" customWidth="1"/>
    <col min="13062" max="13062" width="11.28515625" style="30" customWidth="1"/>
    <col min="13063" max="13064" width="9.140625" style="30"/>
    <col min="13065" max="13065" width="10.5703125" style="30" bestFit="1" customWidth="1"/>
    <col min="13066" max="13066" width="11.5703125" style="30" bestFit="1" customWidth="1"/>
    <col min="13067" max="13311" width="9.140625" style="30"/>
    <col min="13312" max="13312" width="2.2851562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42578125" style="30" customWidth="1"/>
    <col min="13318" max="13318" width="11.28515625" style="30" customWidth="1"/>
    <col min="13319" max="13320" width="9.140625" style="30"/>
    <col min="13321" max="13321" width="10.5703125" style="30" bestFit="1" customWidth="1"/>
    <col min="13322" max="13322" width="11.5703125" style="30" bestFit="1" customWidth="1"/>
    <col min="13323" max="13567" width="9.140625" style="30"/>
    <col min="13568" max="13568" width="2.2851562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42578125" style="30" customWidth="1"/>
    <col min="13574" max="13574" width="11.28515625" style="30" customWidth="1"/>
    <col min="13575" max="13576" width="9.140625" style="30"/>
    <col min="13577" max="13577" width="10.5703125" style="30" bestFit="1" customWidth="1"/>
    <col min="13578" max="13578" width="11.5703125" style="30" bestFit="1" customWidth="1"/>
    <col min="13579" max="13823" width="9.140625" style="30"/>
    <col min="13824" max="13824" width="2.2851562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42578125" style="30" customWidth="1"/>
    <col min="13830" max="13830" width="11.28515625" style="30" customWidth="1"/>
    <col min="13831" max="13832" width="9.140625" style="30"/>
    <col min="13833" max="13833" width="10.5703125" style="30" bestFit="1" customWidth="1"/>
    <col min="13834" max="13834" width="11.5703125" style="30" bestFit="1" customWidth="1"/>
    <col min="13835" max="14079" width="9.140625" style="30"/>
    <col min="14080" max="14080" width="2.2851562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42578125" style="30" customWidth="1"/>
    <col min="14086" max="14086" width="11.28515625" style="30" customWidth="1"/>
    <col min="14087" max="14088" width="9.140625" style="30"/>
    <col min="14089" max="14089" width="10.5703125" style="30" bestFit="1" customWidth="1"/>
    <col min="14090" max="14090" width="11.5703125" style="30" bestFit="1" customWidth="1"/>
    <col min="14091" max="14335" width="9.140625" style="30"/>
    <col min="14336" max="14336" width="2.2851562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42578125" style="30" customWidth="1"/>
    <col min="14342" max="14342" width="11.28515625" style="30" customWidth="1"/>
    <col min="14343" max="14344" width="9.140625" style="30"/>
    <col min="14345" max="14345" width="10.5703125" style="30" bestFit="1" customWidth="1"/>
    <col min="14346" max="14346" width="11.5703125" style="30" bestFit="1" customWidth="1"/>
    <col min="14347" max="14591" width="9.140625" style="30"/>
    <col min="14592" max="14592" width="2.2851562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42578125" style="30" customWidth="1"/>
    <col min="14598" max="14598" width="11.28515625" style="30" customWidth="1"/>
    <col min="14599" max="14600" width="9.140625" style="30"/>
    <col min="14601" max="14601" width="10.5703125" style="30" bestFit="1" customWidth="1"/>
    <col min="14602" max="14602" width="11.5703125" style="30" bestFit="1" customWidth="1"/>
    <col min="14603" max="14847" width="9.140625" style="30"/>
    <col min="14848" max="14848" width="2.2851562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42578125" style="30" customWidth="1"/>
    <col min="14854" max="14854" width="11.28515625" style="30" customWidth="1"/>
    <col min="14855" max="14856" width="9.140625" style="30"/>
    <col min="14857" max="14857" width="10.5703125" style="30" bestFit="1" customWidth="1"/>
    <col min="14858" max="14858" width="11.5703125" style="30" bestFit="1" customWidth="1"/>
    <col min="14859" max="15103" width="9.140625" style="30"/>
    <col min="15104" max="15104" width="2.2851562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42578125" style="30" customWidth="1"/>
    <col min="15110" max="15110" width="11.28515625" style="30" customWidth="1"/>
    <col min="15111" max="15112" width="9.140625" style="30"/>
    <col min="15113" max="15113" width="10.5703125" style="30" bestFit="1" customWidth="1"/>
    <col min="15114" max="15114" width="11.5703125" style="30" bestFit="1" customWidth="1"/>
    <col min="15115" max="15359" width="9.140625" style="30"/>
    <col min="15360" max="15360" width="2.2851562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42578125" style="30" customWidth="1"/>
    <col min="15366" max="15366" width="11.28515625" style="30" customWidth="1"/>
    <col min="15367" max="15368" width="9.140625" style="30"/>
    <col min="15369" max="15369" width="10.5703125" style="30" bestFit="1" customWidth="1"/>
    <col min="15370" max="15370" width="11.5703125" style="30" bestFit="1" customWidth="1"/>
    <col min="15371" max="15615" width="9.140625" style="30"/>
    <col min="15616" max="15616" width="2.2851562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42578125" style="30" customWidth="1"/>
    <col min="15622" max="15622" width="11.28515625" style="30" customWidth="1"/>
    <col min="15623" max="15624" width="9.140625" style="30"/>
    <col min="15625" max="15625" width="10.5703125" style="30" bestFit="1" customWidth="1"/>
    <col min="15626" max="15626" width="11.5703125" style="30" bestFit="1" customWidth="1"/>
    <col min="15627" max="15871" width="9.140625" style="30"/>
    <col min="15872" max="15872" width="2.2851562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42578125" style="30" customWidth="1"/>
    <col min="15878" max="15878" width="11.28515625" style="30" customWidth="1"/>
    <col min="15879" max="15880" width="9.140625" style="30"/>
    <col min="15881" max="15881" width="10.5703125" style="30" bestFit="1" customWidth="1"/>
    <col min="15882" max="15882" width="11.5703125" style="30" bestFit="1" customWidth="1"/>
    <col min="15883" max="16127" width="9.140625" style="30"/>
    <col min="16128" max="16128" width="2.2851562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42578125" style="30" customWidth="1"/>
    <col min="16134" max="16134" width="11.28515625" style="30" customWidth="1"/>
    <col min="16135" max="16136" width="9.140625" style="30"/>
    <col min="16137" max="16137" width="10.5703125" style="30" bestFit="1" customWidth="1"/>
    <col min="16138" max="16138" width="11.5703125" style="30" bestFit="1" customWidth="1"/>
    <col min="16139" max="16384" width="9.140625" style="30"/>
  </cols>
  <sheetData>
    <row r="1" spans="1:6" s="141" customFormat="1" ht="15.75" x14ac:dyDescent="0.2">
      <c r="A1" s="21" t="s">
        <v>165</v>
      </c>
      <c r="B1" s="62" t="s">
        <v>6</v>
      </c>
      <c r="C1" s="139"/>
      <c r="D1" s="139"/>
      <c r="E1" s="140"/>
    </row>
    <row r="2" spans="1:6" s="141" customFormat="1" ht="15.75" x14ac:dyDescent="0.2">
      <c r="A2" s="21" t="s">
        <v>166</v>
      </c>
      <c r="B2" s="62" t="s">
        <v>7</v>
      </c>
      <c r="C2" s="139"/>
      <c r="D2" s="139"/>
      <c r="E2" s="140"/>
    </row>
    <row r="3" spans="1:6" s="141" customFormat="1" ht="15.75" x14ac:dyDescent="0.2">
      <c r="A3" s="21" t="s">
        <v>167</v>
      </c>
      <c r="B3" s="62" t="s">
        <v>278</v>
      </c>
      <c r="C3" s="139"/>
      <c r="D3" s="139"/>
      <c r="E3" s="140"/>
    </row>
    <row r="4" spans="1:6" x14ac:dyDescent="0.2">
      <c r="A4" s="142"/>
      <c r="B4" s="62" t="s">
        <v>385</v>
      </c>
      <c r="C4" s="143"/>
      <c r="D4" s="143"/>
      <c r="E4" s="144"/>
    </row>
    <row r="5" spans="1:6" ht="76.5" x14ac:dyDescent="0.2">
      <c r="A5" s="145" t="s">
        <v>0</v>
      </c>
      <c r="B5" s="146" t="s">
        <v>39</v>
      </c>
      <c r="C5" s="147" t="s">
        <v>8</v>
      </c>
      <c r="D5" s="148" t="s">
        <v>9</v>
      </c>
      <c r="E5" s="149" t="s">
        <v>280</v>
      </c>
      <c r="F5" s="149" t="s">
        <v>44</v>
      </c>
    </row>
    <row r="6" spans="1:6" s="26" customFormat="1" x14ac:dyDescent="0.2">
      <c r="A6" s="92">
        <v>1</v>
      </c>
      <c r="B6" s="63"/>
      <c r="C6" s="27"/>
      <c r="D6" s="28"/>
      <c r="E6" s="29"/>
      <c r="F6" s="27"/>
    </row>
    <row r="7" spans="1:6" s="26" customFormat="1" x14ac:dyDescent="0.2">
      <c r="A7" s="102"/>
      <c r="B7" s="104" t="s">
        <v>126</v>
      </c>
      <c r="C7" s="53"/>
      <c r="D7" s="51"/>
      <c r="E7" s="52"/>
      <c r="F7" s="53"/>
    </row>
    <row r="8" spans="1:6" s="26" customFormat="1" x14ac:dyDescent="0.2">
      <c r="A8" s="102"/>
      <c r="B8" s="328" t="s">
        <v>125</v>
      </c>
      <c r="C8" s="328"/>
      <c r="D8" s="328"/>
      <c r="E8" s="328"/>
      <c r="F8" s="121"/>
    </row>
    <row r="9" spans="1:6" s="26" customFormat="1" x14ac:dyDescent="0.2">
      <c r="A9" s="102"/>
      <c r="B9" s="328"/>
      <c r="C9" s="328"/>
      <c r="D9" s="328"/>
      <c r="E9" s="328"/>
      <c r="F9" s="121"/>
    </row>
    <row r="10" spans="1:6" s="26" customFormat="1" x14ac:dyDescent="0.2">
      <c r="A10" s="102"/>
      <c r="B10" s="103"/>
      <c r="C10" s="53"/>
      <c r="D10" s="51"/>
      <c r="E10" s="52"/>
      <c r="F10" s="53"/>
    </row>
    <row r="11" spans="1:6" s="213" customFormat="1" x14ac:dyDescent="0.2">
      <c r="A11" s="208"/>
      <c r="B11" s="209"/>
      <c r="C11" s="210"/>
      <c r="D11" s="211"/>
      <c r="E11" s="212"/>
      <c r="F11" s="212"/>
    </row>
    <row r="12" spans="1:6" s="213" customFormat="1" x14ac:dyDescent="0.2">
      <c r="A12" s="150">
        <v>1</v>
      </c>
      <c r="B12" s="155" t="s">
        <v>281</v>
      </c>
      <c r="C12" s="214"/>
      <c r="D12" s="153"/>
      <c r="E12" s="152"/>
      <c r="F12" s="152"/>
    </row>
    <row r="13" spans="1:6" s="213" customFormat="1" ht="63.75" x14ac:dyDescent="0.2">
      <c r="A13" s="215"/>
      <c r="B13" s="151" t="s">
        <v>282</v>
      </c>
      <c r="F13" s="216"/>
    </row>
    <row r="14" spans="1:6" s="213" customFormat="1" x14ac:dyDescent="0.2">
      <c r="A14" s="215"/>
      <c r="B14" s="151"/>
      <c r="C14" s="214">
        <v>1</v>
      </c>
      <c r="D14" s="153" t="s">
        <v>152</v>
      </c>
      <c r="E14" s="239"/>
      <c r="F14" s="152">
        <f>+C14*E14</f>
        <v>0</v>
      </c>
    </row>
    <row r="15" spans="1:6" s="213" customFormat="1" x14ac:dyDescent="0.2">
      <c r="A15" s="217"/>
      <c r="B15" s="159"/>
      <c r="C15" s="218"/>
      <c r="D15" s="161"/>
      <c r="E15" s="160"/>
      <c r="F15" s="160"/>
    </row>
    <row r="16" spans="1:6" s="213" customFormat="1" x14ac:dyDescent="0.2">
      <c r="A16" s="219"/>
      <c r="B16" s="163"/>
      <c r="C16" s="220"/>
      <c r="D16" s="165"/>
      <c r="E16" s="164"/>
      <c r="F16" s="164"/>
    </row>
    <row r="17" spans="1:6" s="213" customFormat="1" x14ac:dyDescent="0.2">
      <c r="A17" s="150">
        <v>2</v>
      </c>
      <c r="B17" s="155" t="s">
        <v>283</v>
      </c>
      <c r="C17" s="214"/>
      <c r="D17" s="153"/>
      <c r="E17" s="152"/>
      <c r="F17" s="152"/>
    </row>
    <row r="18" spans="1:6" s="213" customFormat="1" ht="63.75" x14ac:dyDescent="0.2">
      <c r="A18" s="150"/>
      <c r="B18" s="151" t="s">
        <v>357</v>
      </c>
      <c r="F18" s="216"/>
    </row>
    <row r="19" spans="1:6" s="213" customFormat="1" x14ac:dyDescent="0.2">
      <c r="A19" s="150"/>
      <c r="B19" s="151"/>
      <c r="C19" s="221">
        <f>2.9*2.9*0.2+9.48*0.25*0.12</f>
        <v>1.9664000000000001</v>
      </c>
      <c r="D19" s="153" t="s">
        <v>285</v>
      </c>
      <c r="E19" s="239"/>
      <c r="F19" s="152">
        <f>+C19*E19</f>
        <v>0</v>
      </c>
    </row>
    <row r="20" spans="1:6" s="213" customFormat="1" x14ac:dyDescent="0.2">
      <c r="A20" s="217"/>
      <c r="B20" s="159"/>
      <c r="C20" s="218"/>
      <c r="D20" s="161"/>
      <c r="E20" s="160"/>
      <c r="F20" s="160"/>
    </row>
    <row r="21" spans="1:6" s="213" customFormat="1" x14ac:dyDescent="0.2">
      <c r="A21" s="219"/>
      <c r="B21" s="163"/>
      <c r="C21" s="220"/>
      <c r="D21" s="165"/>
      <c r="E21" s="164"/>
      <c r="F21" s="164"/>
    </row>
    <row r="22" spans="1:6" s="213" customFormat="1" x14ac:dyDescent="0.2">
      <c r="A22" s="150">
        <v>3</v>
      </c>
      <c r="B22" s="155" t="s">
        <v>358</v>
      </c>
      <c r="C22" s="214"/>
      <c r="D22" s="153"/>
      <c r="E22" s="152"/>
      <c r="F22" s="152"/>
    </row>
    <row r="23" spans="1:6" s="213" customFormat="1" ht="51" x14ac:dyDescent="0.2">
      <c r="A23" s="150"/>
      <c r="B23" s="151" t="s">
        <v>359</v>
      </c>
      <c r="C23" s="214"/>
      <c r="D23" s="153"/>
      <c r="E23" s="152"/>
      <c r="F23" s="152"/>
    </row>
    <row r="24" spans="1:6" s="213" customFormat="1" x14ac:dyDescent="0.2">
      <c r="A24" s="150"/>
      <c r="B24" s="151"/>
      <c r="C24" s="221">
        <f>+(2.9+2.5)*2*0.2</f>
        <v>2.16</v>
      </c>
      <c r="D24" s="153" t="s">
        <v>296</v>
      </c>
      <c r="E24" s="239"/>
      <c r="F24" s="152">
        <f>+C24*E24</f>
        <v>0</v>
      </c>
    </row>
    <row r="25" spans="1:6" s="213" customFormat="1" x14ac:dyDescent="0.2">
      <c r="A25" s="217"/>
      <c r="B25" s="159"/>
      <c r="C25" s="218"/>
      <c r="D25" s="161"/>
      <c r="E25" s="160"/>
      <c r="F25" s="160"/>
    </row>
    <row r="26" spans="1:6" s="213" customFormat="1" x14ac:dyDescent="0.2">
      <c r="A26" s="219"/>
      <c r="B26" s="163"/>
      <c r="C26" s="220"/>
      <c r="D26" s="165"/>
      <c r="E26" s="164"/>
      <c r="F26" s="164"/>
    </row>
    <row r="27" spans="1:6" s="213" customFormat="1" x14ac:dyDescent="0.2">
      <c r="A27" s="150">
        <v>4</v>
      </c>
      <c r="B27" s="155" t="s">
        <v>360</v>
      </c>
      <c r="C27" s="214"/>
      <c r="D27" s="153"/>
      <c r="E27" s="152"/>
      <c r="F27" s="152"/>
    </row>
    <row r="28" spans="1:6" s="213" customFormat="1" ht="63.75" x14ac:dyDescent="0.2">
      <c r="A28" s="150"/>
      <c r="B28" s="151" t="s">
        <v>361</v>
      </c>
      <c r="C28" s="214"/>
      <c r="D28" s="153"/>
      <c r="E28" s="152"/>
      <c r="F28" s="152"/>
    </row>
    <row r="29" spans="1:6" s="213" customFormat="1" x14ac:dyDescent="0.2">
      <c r="A29" s="150"/>
      <c r="B29" s="151"/>
      <c r="C29" s="214">
        <v>1</v>
      </c>
      <c r="D29" s="153" t="s">
        <v>152</v>
      </c>
      <c r="E29" s="239"/>
      <c r="F29" s="152">
        <f>+C29*E29</f>
        <v>0</v>
      </c>
    </row>
    <row r="30" spans="1:6" s="213" customFormat="1" x14ac:dyDescent="0.2">
      <c r="A30" s="217"/>
      <c r="B30" s="159"/>
      <c r="C30" s="218"/>
      <c r="D30" s="161"/>
      <c r="E30" s="160"/>
      <c r="F30" s="160"/>
    </row>
    <row r="31" spans="1:6" s="213" customFormat="1" x14ac:dyDescent="0.2">
      <c r="A31" s="219"/>
      <c r="B31" s="163"/>
      <c r="C31" s="220"/>
      <c r="D31" s="165"/>
      <c r="E31" s="164"/>
      <c r="F31" s="164"/>
    </row>
    <row r="32" spans="1:6" s="213" customFormat="1" x14ac:dyDescent="0.2">
      <c r="A32" s="150">
        <v>5</v>
      </c>
      <c r="B32" s="155" t="s">
        <v>311</v>
      </c>
      <c r="C32" s="214"/>
      <c r="D32" s="153"/>
      <c r="E32" s="152"/>
      <c r="F32" s="152"/>
    </row>
    <row r="33" spans="1:6" s="213" customFormat="1" ht="63.75" x14ac:dyDescent="0.2">
      <c r="A33" s="150"/>
      <c r="B33" s="151" t="s">
        <v>312</v>
      </c>
      <c r="C33" s="214"/>
      <c r="D33" s="153"/>
      <c r="E33" s="152"/>
      <c r="F33" s="152"/>
    </row>
    <row r="34" spans="1:6" s="213" customFormat="1" x14ac:dyDescent="0.2">
      <c r="A34" s="150"/>
      <c r="B34" s="151"/>
      <c r="C34" s="214">
        <f>2.9*2.9-0.5+2.9*4*0.4+3.58*0.67</f>
        <v>14.948600000000001</v>
      </c>
      <c r="D34" s="153" t="s">
        <v>296</v>
      </c>
      <c r="E34" s="239"/>
      <c r="F34" s="152">
        <f>+C34*E34</f>
        <v>0</v>
      </c>
    </row>
    <row r="35" spans="1:6" s="213" customFormat="1" x14ac:dyDescent="0.2">
      <c r="A35" s="217"/>
      <c r="B35" s="159"/>
      <c r="C35" s="218"/>
      <c r="D35" s="161"/>
      <c r="E35" s="160"/>
      <c r="F35" s="160"/>
    </row>
    <row r="36" spans="1:6" s="213" customFormat="1" x14ac:dyDescent="0.2">
      <c r="A36" s="219"/>
      <c r="B36" s="163"/>
      <c r="C36" s="220"/>
      <c r="D36" s="165"/>
      <c r="E36" s="164"/>
      <c r="F36" s="164"/>
    </row>
    <row r="37" spans="1:6" s="222" customFormat="1" x14ac:dyDescent="0.2">
      <c r="A37" s="150">
        <v>6</v>
      </c>
      <c r="B37" s="155" t="s">
        <v>313</v>
      </c>
      <c r="C37" s="214"/>
      <c r="D37" s="153"/>
      <c r="E37" s="152"/>
      <c r="F37" s="152"/>
    </row>
    <row r="38" spans="1:6" s="222" customFormat="1" x14ac:dyDescent="0.2">
      <c r="A38" s="150"/>
      <c r="B38" s="151" t="s">
        <v>314</v>
      </c>
      <c r="C38" s="214"/>
      <c r="D38" s="153"/>
      <c r="E38" s="152"/>
      <c r="F38" s="152"/>
    </row>
    <row r="39" spans="1:6" s="222" customFormat="1" x14ac:dyDescent="0.2">
      <c r="A39" s="150"/>
      <c r="B39" s="151"/>
      <c r="C39" s="214">
        <v>14.9</v>
      </c>
      <c r="D39" s="153" t="s">
        <v>296</v>
      </c>
      <c r="E39" s="239"/>
      <c r="F39" s="152">
        <f>+C39*E39</f>
        <v>0</v>
      </c>
    </row>
    <row r="40" spans="1:6" s="222" customFormat="1" x14ac:dyDescent="0.2">
      <c r="A40" s="217"/>
      <c r="B40" s="159"/>
      <c r="C40" s="218"/>
      <c r="D40" s="161"/>
      <c r="E40" s="160"/>
      <c r="F40" s="160"/>
    </row>
    <row r="41" spans="1:6" s="222" customFormat="1" x14ac:dyDescent="0.2">
      <c r="A41" s="223"/>
      <c r="B41" s="209"/>
      <c r="C41" s="210"/>
      <c r="D41" s="211"/>
      <c r="E41" s="212"/>
      <c r="F41" s="212"/>
    </row>
    <row r="42" spans="1:6" s="222" customFormat="1" x14ac:dyDescent="0.2">
      <c r="A42" s="150">
        <v>7</v>
      </c>
      <c r="B42" s="155" t="s">
        <v>362</v>
      </c>
      <c r="C42" s="152"/>
      <c r="D42" s="153"/>
      <c r="E42" s="152"/>
      <c r="F42" s="152"/>
    </row>
    <row r="43" spans="1:6" s="222" customFormat="1" ht="127.5" x14ac:dyDescent="0.2">
      <c r="A43" s="150"/>
      <c r="B43" s="151" t="s">
        <v>363</v>
      </c>
      <c r="C43" s="152"/>
      <c r="D43" s="153"/>
      <c r="E43" s="152"/>
      <c r="F43" s="152"/>
    </row>
    <row r="44" spans="1:6" s="213" customFormat="1" x14ac:dyDescent="0.2">
      <c r="A44" s="150"/>
      <c r="B44" s="151"/>
      <c r="C44" s="152">
        <v>8</v>
      </c>
      <c r="D44" s="153" t="s">
        <v>296</v>
      </c>
      <c r="E44" s="239"/>
      <c r="F44" s="152">
        <f>+C44*E44</f>
        <v>0</v>
      </c>
    </row>
    <row r="45" spans="1:6" s="222" customFormat="1" x14ac:dyDescent="0.2">
      <c r="A45" s="223"/>
      <c r="B45" s="209"/>
      <c r="C45" s="210"/>
      <c r="D45" s="211"/>
      <c r="E45" s="212"/>
      <c r="F45" s="212"/>
    </row>
    <row r="46" spans="1:6" s="154" customFormat="1" x14ac:dyDescent="0.2">
      <c r="A46" s="162"/>
      <c r="B46" s="224"/>
      <c r="C46" s="164"/>
      <c r="D46" s="165"/>
      <c r="E46" s="164"/>
      <c r="F46" s="164"/>
    </row>
    <row r="47" spans="1:6" s="154" customFormat="1" ht="25.5" x14ac:dyDescent="0.2">
      <c r="A47" s="150">
        <v>8</v>
      </c>
      <c r="B47" s="155" t="s">
        <v>364</v>
      </c>
      <c r="C47" s="152"/>
      <c r="D47" s="153"/>
      <c r="E47" s="152"/>
      <c r="F47" s="152"/>
    </row>
    <row r="48" spans="1:6" s="154" customFormat="1" ht="76.5" x14ac:dyDescent="0.2">
      <c r="A48" s="150"/>
      <c r="B48" s="151" t="s">
        <v>365</v>
      </c>
      <c r="C48" s="152"/>
      <c r="D48" s="153"/>
      <c r="E48" s="152"/>
      <c r="F48" s="152"/>
    </row>
    <row r="49" spans="1:8" s="154" customFormat="1" x14ac:dyDescent="0.2">
      <c r="A49" s="150"/>
      <c r="B49" s="170"/>
      <c r="C49" s="152">
        <v>28</v>
      </c>
      <c r="D49" s="166" t="s">
        <v>152</v>
      </c>
      <c r="E49" s="239"/>
      <c r="F49" s="152">
        <f>+C49*E49</f>
        <v>0</v>
      </c>
    </row>
    <row r="50" spans="1:8" s="154" customFormat="1" x14ac:dyDescent="0.2">
      <c r="A50" s="158"/>
      <c r="B50" s="201"/>
      <c r="C50" s="160"/>
      <c r="D50" s="161"/>
      <c r="E50" s="160"/>
      <c r="F50" s="160"/>
    </row>
    <row r="51" spans="1:8" s="154" customFormat="1" x14ac:dyDescent="0.2">
      <c r="A51" s="162"/>
      <c r="B51" s="224"/>
      <c r="C51" s="164"/>
      <c r="D51" s="165"/>
      <c r="E51" s="164"/>
      <c r="F51" s="164"/>
    </row>
    <row r="52" spans="1:8" s="154" customFormat="1" x14ac:dyDescent="0.2">
      <c r="A52" s="150">
        <v>9</v>
      </c>
      <c r="B52" s="155" t="s">
        <v>366</v>
      </c>
      <c r="C52" s="152"/>
      <c r="D52" s="153"/>
      <c r="E52" s="152"/>
      <c r="F52" s="152"/>
    </row>
    <row r="53" spans="1:8" s="154" customFormat="1" ht="38.25" x14ac:dyDescent="0.2">
      <c r="A53" s="150"/>
      <c r="B53" s="151" t="s">
        <v>367</v>
      </c>
      <c r="C53" s="152"/>
      <c r="D53" s="153"/>
      <c r="E53" s="152"/>
      <c r="F53" s="152"/>
    </row>
    <row r="54" spans="1:8" s="154" customFormat="1" x14ac:dyDescent="0.2">
      <c r="A54" s="150"/>
      <c r="B54" s="170"/>
      <c r="C54" s="152">
        <f>1.18*4</f>
        <v>4.72</v>
      </c>
      <c r="D54" s="166" t="s">
        <v>296</v>
      </c>
      <c r="E54" s="239"/>
      <c r="F54" s="152">
        <f>+C54*E54</f>
        <v>0</v>
      </c>
    </row>
    <row r="55" spans="1:8" s="154" customFormat="1" x14ac:dyDescent="0.2">
      <c r="A55" s="158"/>
      <c r="B55" s="201"/>
      <c r="C55" s="160"/>
      <c r="D55" s="161"/>
      <c r="E55" s="160"/>
      <c r="F55" s="160"/>
    </row>
    <row r="56" spans="1:8" s="154" customFormat="1" x14ac:dyDescent="0.2">
      <c r="A56" s="162"/>
      <c r="B56" s="163"/>
      <c r="C56" s="164"/>
      <c r="D56" s="165"/>
      <c r="E56" s="164"/>
      <c r="F56" s="164"/>
    </row>
    <row r="57" spans="1:8" s="154" customFormat="1" x14ac:dyDescent="0.2">
      <c r="A57" s="150">
        <v>10</v>
      </c>
      <c r="B57" s="155" t="s">
        <v>297</v>
      </c>
      <c r="C57" s="152"/>
      <c r="D57" s="153"/>
      <c r="E57" s="152"/>
      <c r="F57" s="152"/>
    </row>
    <row r="58" spans="1:8" s="154" customFormat="1" ht="25.5" x14ac:dyDescent="0.2">
      <c r="A58" s="150"/>
      <c r="B58" s="151" t="s">
        <v>298</v>
      </c>
      <c r="C58" s="152"/>
      <c r="D58" s="153"/>
      <c r="E58" s="152"/>
      <c r="F58" s="152"/>
    </row>
    <row r="59" spans="1:8" s="154" customFormat="1" x14ac:dyDescent="0.2">
      <c r="A59" s="150"/>
      <c r="B59" s="151"/>
      <c r="C59" s="152">
        <f>1.82*4*0.2</f>
        <v>1.4560000000000002</v>
      </c>
      <c r="D59" s="166" t="s">
        <v>296</v>
      </c>
      <c r="E59" s="239"/>
      <c r="F59" s="152">
        <f>+C59*E59</f>
        <v>0</v>
      </c>
    </row>
    <row r="60" spans="1:8" s="154" customFormat="1" x14ac:dyDescent="0.2">
      <c r="A60" s="158"/>
      <c r="B60" s="159"/>
      <c r="C60" s="160"/>
      <c r="D60" s="161"/>
      <c r="E60" s="160"/>
      <c r="F60" s="160"/>
      <c r="H60" s="167"/>
    </row>
    <row r="61" spans="1:8" s="222" customFormat="1" x14ac:dyDescent="0.2">
      <c r="A61" s="219"/>
      <c r="B61" s="163"/>
      <c r="C61" s="220"/>
      <c r="D61" s="165"/>
      <c r="E61" s="164"/>
      <c r="F61" s="164"/>
    </row>
    <row r="62" spans="1:8" s="222" customFormat="1" x14ac:dyDescent="0.2">
      <c r="A62" s="150">
        <v>11</v>
      </c>
      <c r="B62" s="155" t="s">
        <v>315</v>
      </c>
      <c r="C62" s="214"/>
      <c r="D62" s="153"/>
      <c r="E62" s="152"/>
      <c r="F62" s="152"/>
    </row>
    <row r="63" spans="1:8" s="222" customFormat="1" x14ac:dyDescent="0.2">
      <c r="A63" s="150"/>
      <c r="B63" s="151" t="s">
        <v>316</v>
      </c>
      <c r="C63" s="214"/>
      <c r="D63" s="153"/>
      <c r="E63" s="152"/>
      <c r="F63" s="152"/>
    </row>
    <row r="64" spans="1:8" s="213" customFormat="1" x14ac:dyDescent="0.2">
      <c r="A64" s="150"/>
      <c r="B64" s="151"/>
      <c r="C64" s="214">
        <v>10</v>
      </c>
      <c r="D64" s="153" t="s">
        <v>317</v>
      </c>
      <c r="E64" s="239"/>
      <c r="F64" s="152">
        <f>+C64*E64</f>
        <v>0</v>
      </c>
    </row>
    <row r="65" spans="1:6" s="213" customFormat="1" x14ac:dyDescent="0.2">
      <c r="A65" s="217"/>
      <c r="B65" s="159"/>
      <c r="C65" s="218"/>
      <c r="D65" s="161"/>
      <c r="E65" s="160"/>
      <c r="F65" s="160"/>
    </row>
    <row r="66" spans="1:6" s="154" customFormat="1" x14ac:dyDescent="0.2">
      <c r="A66" s="162"/>
      <c r="B66" s="224"/>
      <c r="C66" s="164"/>
      <c r="D66" s="165"/>
      <c r="E66" s="164"/>
      <c r="F66" s="164"/>
    </row>
    <row r="67" spans="1:6" s="154" customFormat="1" x14ac:dyDescent="0.2">
      <c r="A67" s="150">
        <v>12</v>
      </c>
      <c r="B67" s="155" t="s">
        <v>368</v>
      </c>
      <c r="C67" s="152"/>
      <c r="D67" s="153"/>
      <c r="E67" s="152"/>
      <c r="F67" s="152"/>
    </row>
    <row r="68" spans="1:6" s="154" customFormat="1" ht="25.5" x14ac:dyDescent="0.2">
      <c r="A68" s="150"/>
      <c r="B68" s="151" t="s">
        <v>369</v>
      </c>
      <c r="C68" s="152"/>
      <c r="D68" s="153"/>
      <c r="E68" s="152"/>
      <c r="F68" s="152"/>
    </row>
    <row r="69" spans="1:6" s="154" customFormat="1" x14ac:dyDescent="0.2">
      <c r="A69" s="150"/>
      <c r="B69" s="170"/>
      <c r="C69" s="152">
        <f>+(8.96+10)*0.25</f>
        <v>4.74</v>
      </c>
      <c r="D69" s="166" t="s">
        <v>296</v>
      </c>
      <c r="E69" s="239"/>
      <c r="F69" s="152">
        <f>+C69*E69</f>
        <v>0</v>
      </c>
    </row>
    <row r="70" spans="1:6" s="154" customFormat="1" x14ac:dyDescent="0.2">
      <c r="A70" s="158"/>
      <c r="B70" s="201"/>
      <c r="C70" s="160"/>
      <c r="D70" s="161"/>
      <c r="E70" s="160"/>
      <c r="F70" s="160"/>
    </row>
    <row r="71" spans="1:6" s="213" customFormat="1" x14ac:dyDescent="0.2">
      <c r="A71" s="219"/>
      <c r="B71" s="163"/>
      <c r="C71" s="220"/>
      <c r="D71" s="165"/>
      <c r="E71" s="164"/>
      <c r="F71" s="164"/>
    </row>
    <row r="72" spans="1:6" s="213" customFormat="1" ht="25.5" x14ac:dyDescent="0.2">
      <c r="A72" s="150">
        <v>13</v>
      </c>
      <c r="B72" s="155" t="s">
        <v>318</v>
      </c>
      <c r="C72" s="214"/>
      <c r="D72" s="153"/>
      <c r="E72" s="168"/>
      <c r="F72" s="168"/>
    </row>
    <row r="73" spans="1:6" s="213" customFormat="1" ht="102" x14ac:dyDescent="0.2">
      <c r="A73" s="150"/>
      <c r="B73" s="151" t="s">
        <v>370</v>
      </c>
      <c r="C73" s="214"/>
      <c r="D73" s="153"/>
      <c r="E73" s="168"/>
      <c r="F73" s="168"/>
    </row>
    <row r="74" spans="1:6" s="213" customFormat="1" x14ac:dyDescent="0.2">
      <c r="A74" s="150"/>
      <c r="B74" s="151"/>
      <c r="C74" s="214">
        <f>2.9*2.9</f>
        <v>8.41</v>
      </c>
      <c r="D74" s="153" t="s">
        <v>296</v>
      </c>
      <c r="E74" s="239"/>
      <c r="F74" s="152">
        <f>+C74*E74</f>
        <v>0</v>
      </c>
    </row>
    <row r="75" spans="1:6" s="213" customFormat="1" x14ac:dyDescent="0.2">
      <c r="A75" s="217"/>
      <c r="B75" s="159"/>
      <c r="C75" s="218"/>
      <c r="D75" s="161"/>
      <c r="E75" s="160"/>
      <c r="F75" s="160"/>
    </row>
    <row r="76" spans="1:6" s="213" customFormat="1" x14ac:dyDescent="0.2">
      <c r="A76" s="219"/>
      <c r="B76" s="163"/>
      <c r="C76" s="220"/>
      <c r="D76" s="165"/>
      <c r="E76" s="164"/>
      <c r="F76" s="164"/>
    </row>
    <row r="77" spans="1:6" s="213" customFormat="1" x14ac:dyDescent="0.2">
      <c r="A77" s="150">
        <v>14</v>
      </c>
      <c r="B77" s="155" t="s">
        <v>320</v>
      </c>
      <c r="C77" s="214"/>
      <c r="D77" s="153"/>
      <c r="E77" s="152"/>
      <c r="F77" s="152"/>
    </row>
    <row r="78" spans="1:6" s="213" customFormat="1" ht="38.25" x14ac:dyDescent="0.2">
      <c r="A78" s="150"/>
      <c r="B78" s="151" t="s">
        <v>321</v>
      </c>
      <c r="C78" s="214"/>
      <c r="D78" s="153"/>
      <c r="E78" s="152"/>
      <c r="F78" s="152"/>
    </row>
    <row r="79" spans="1:6" s="213" customFormat="1" x14ac:dyDescent="0.2">
      <c r="A79" s="150"/>
      <c r="B79" s="151"/>
      <c r="C79" s="214">
        <f>2.9*4*0.2</f>
        <v>2.3199999999999998</v>
      </c>
      <c r="D79" s="166" t="s">
        <v>296</v>
      </c>
      <c r="E79" s="239"/>
      <c r="F79" s="152">
        <f>+C79*E79</f>
        <v>0</v>
      </c>
    </row>
    <row r="80" spans="1:6" s="213" customFormat="1" x14ac:dyDescent="0.2">
      <c r="A80" s="217"/>
      <c r="B80" s="159"/>
      <c r="C80" s="218"/>
      <c r="D80" s="161"/>
      <c r="E80" s="160"/>
      <c r="F80" s="160"/>
    </row>
    <row r="81" spans="1:8" s="213" customFormat="1" x14ac:dyDescent="0.2">
      <c r="A81" s="219"/>
      <c r="B81" s="163"/>
      <c r="C81" s="220"/>
      <c r="D81" s="165"/>
      <c r="E81" s="164"/>
      <c r="F81" s="164"/>
    </row>
    <row r="82" spans="1:8" s="213" customFormat="1" x14ac:dyDescent="0.2">
      <c r="A82" s="150">
        <v>15</v>
      </c>
      <c r="B82" s="155" t="s">
        <v>322</v>
      </c>
      <c r="C82" s="214"/>
      <c r="D82" s="153"/>
      <c r="E82" s="152"/>
      <c r="F82" s="152"/>
    </row>
    <row r="83" spans="1:8" s="213" customFormat="1" ht="76.5" x14ac:dyDescent="0.2">
      <c r="A83" s="150"/>
      <c r="B83" s="151" t="s">
        <v>323</v>
      </c>
      <c r="C83" s="214"/>
      <c r="D83" s="153"/>
      <c r="E83" s="152"/>
      <c r="F83" s="152"/>
    </row>
    <row r="84" spans="1:8" s="213" customFormat="1" x14ac:dyDescent="0.2">
      <c r="A84" s="150"/>
      <c r="B84" s="151"/>
      <c r="C84" s="214">
        <f>3.58*0.98+2.51*1.18</f>
        <v>6.4702000000000002</v>
      </c>
      <c r="D84" s="166" t="s">
        <v>296</v>
      </c>
      <c r="E84" s="239"/>
      <c r="F84" s="152">
        <f>+C84*E84</f>
        <v>0</v>
      </c>
    </row>
    <row r="85" spans="1:8" s="213" customFormat="1" x14ac:dyDescent="0.2">
      <c r="A85" s="217"/>
      <c r="B85" s="159"/>
      <c r="C85" s="218"/>
      <c r="D85" s="161"/>
      <c r="E85" s="160"/>
      <c r="F85" s="160"/>
    </row>
    <row r="86" spans="1:8" s="213" customFormat="1" x14ac:dyDescent="0.2">
      <c r="A86" s="219"/>
      <c r="B86" s="163"/>
      <c r="C86" s="220"/>
      <c r="D86" s="165"/>
      <c r="E86" s="164"/>
      <c r="F86" s="164"/>
      <c r="H86" s="225"/>
    </row>
    <row r="87" spans="1:8" s="213" customFormat="1" x14ac:dyDescent="0.2">
      <c r="A87" s="150">
        <v>16</v>
      </c>
      <c r="B87" s="155" t="s">
        <v>324</v>
      </c>
      <c r="C87" s="214"/>
      <c r="D87" s="153"/>
      <c r="E87" s="152"/>
      <c r="F87" s="152"/>
    </row>
    <row r="88" spans="1:8" s="213" customFormat="1" ht="76.5" x14ac:dyDescent="0.2">
      <c r="A88" s="150"/>
      <c r="B88" s="151" t="s">
        <v>371</v>
      </c>
      <c r="C88" s="214"/>
      <c r="D88" s="153"/>
      <c r="E88" s="152"/>
      <c r="F88" s="152"/>
    </row>
    <row r="89" spans="1:8" s="213" customFormat="1" x14ac:dyDescent="0.2">
      <c r="A89" s="150"/>
      <c r="B89" s="151"/>
      <c r="C89" s="214">
        <f>2.9*2.9*0.2-0.5*0.2+9.48*0.12*0.25</f>
        <v>1.8664000000000001</v>
      </c>
      <c r="D89" s="153" t="s">
        <v>285</v>
      </c>
      <c r="E89" s="239"/>
      <c r="F89" s="152">
        <f>+C89*E89</f>
        <v>0</v>
      </c>
    </row>
    <row r="90" spans="1:8" s="213" customFormat="1" x14ac:dyDescent="0.2">
      <c r="A90" s="217"/>
      <c r="B90" s="159"/>
      <c r="C90" s="218"/>
      <c r="D90" s="161"/>
      <c r="E90" s="160"/>
      <c r="F90" s="160"/>
    </row>
    <row r="91" spans="1:8" s="213" customFormat="1" x14ac:dyDescent="0.2">
      <c r="A91" s="219"/>
      <c r="B91" s="163"/>
      <c r="C91" s="220"/>
      <c r="D91" s="165"/>
      <c r="E91" s="164"/>
      <c r="F91" s="164"/>
    </row>
    <row r="92" spans="1:8" s="213" customFormat="1" x14ac:dyDescent="0.2">
      <c r="A92" s="150">
        <v>17</v>
      </c>
      <c r="B92" s="155" t="s">
        <v>326</v>
      </c>
      <c r="C92" s="214"/>
      <c r="D92" s="153"/>
      <c r="E92" s="152"/>
      <c r="F92" s="152"/>
    </row>
    <row r="93" spans="1:8" s="213" customFormat="1" ht="76.5" x14ac:dyDescent="0.2">
      <c r="A93" s="150"/>
      <c r="B93" s="151" t="s">
        <v>327</v>
      </c>
      <c r="C93" s="214"/>
      <c r="D93" s="153"/>
      <c r="E93" s="152"/>
      <c r="F93" s="152"/>
    </row>
    <row r="94" spans="1:8" s="213" customFormat="1" x14ac:dyDescent="0.2">
      <c r="A94" s="150"/>
      <c r="B94" s="151"/>
      <c r="C94" s="214">
        <f>3.11*0.15*0.98</f>
        <v>0.45716999999999997</v>
      </c>
      <c r="D94" s="153" t="s">
        <v>285</v>
      </c>
      <c r="E94" s="239"/>
      <c r="F94" s="152">
        <f>+C94*E94</f>
        <v>0</v>
      </c>
    </row>
    <row r="95" spans="1:8" s="213" customFormat="1" x14ac:dyDescent="0.2">
      <c r="A95" s="217"/>
      <c r="B95" s="159"/>
      <c r="C95" s="218"/>
      <c r="D95" s="161"/>
      <c r="E95" s="160"/>
      <c r="F95" s="160"/>
    </row>
    <row r="96" spans="1:8" s="213" customFormat="1" x14ac:dyDescent="0.2">
      <c r="A96" s="219"/>
      <c r="B96" s="163"/>
      <c r="C96" s="220"/>
      <c r="D96" s="165"/>
      <c r="E96" s="164"/>
      <c r="F96" s="164"/>
    </row>
    <row r="97" spans="1:6" s="213" customFormat="1" x14ac:dyDescent="0.2">
      <c r="A97" s="150">
        <v>18</v>
      </c>
      <c r="B97" s="155" t="s">
        <v>372</v>
      </c>
      <c r="C97" s="214"/>
      <c r="D97" s="153"/>
      <c r="E97" s="152"/>
      <c r="F97" s="152"/>
    </row>
    <row r="98" spans="1:6" s="213" customFormat="1" ht="76.5" x14ac:dyDescent="0.2">
      <c r="A98" s="150"/>
      <c r="B98" s="151" t="s">
        <v>373</v>
      </c>
      <c r="C98" s="214"/>
      <c r="D98" s="153"/>
      <c r="E98" s="152"/>
      <c r="F98" s="152"/>
    </row>
    <row r="99" spans="1:6" s="213" customFormat="1" x14ac:dyDescent="0.2">
      <c r="A99" s="150"/>
      <c r="B99" s="151"/>
      <c r="C99" s="214">
        <f>(1.176+0.264*2)*0.2*2</f>
        <v>0.68159999999999998</v>
      </c>
      <c r="D99" s="153" t="s">
        <v>285</v>
      </c>
      <c r="E99" s="239"/>
      <c r="F99" s="152">
        <f>+C99*E99</f>
        <v>0</v>
      </c>
    </row>
    <row r="100" spans="1:6" s="213" customFormat="1" x14ac:dyDescent="0.2">
      <c r="A100" s="217"/>
      <c r="B100" s="159"/>
      <c r="C100" s="218"/>
      <c r="D100" s="161"/>
      <c r="E100" s="160"/>
      <c r="F100" s="160"/>
    </row>
    <row r="101" spans="1:6" s="213" customFormat="1" x14ac:dyDescent="0.2">
      <c r="A101" s="219"/>
      <c r="B101" s="163"/>
      <c r="C101" s="220"/>
      <c r="D101" s="165"/>
      <c r="E101" s="164"/>
      <c r="F101" s="164"/>
    </row>
    <row r="102" spans="1:6" s="213" customFormat="1" x14ac:dyDescent="0.2">
      <c r="A102" s="150">
        <v>19</v>
      </c>
      <c r="B102" s="155" t="s">
        <v>328</v>
      </c>
      <c r="C102" s="214"/>
      <c r="D102" s="153"/>
      <c r="E102" s="168"/>
      <c r="F102" s="168"/>
    </row>
    <row r="103" spans="1:6" s="213" customFormat="1" ht="25.5" x14ac:dyDescent="0.2">
      <c r="A103" s="150"/>
      <c r="B103" s="151" t="s">
        <v>329</v>
      </c>
      <c r="C103" s="214"/>
      <c r="D103" s="153"/>
      <c r="E103" s="168"/>
      <c r="F103" s="168"/>
    </row>
    <row r="104" spans="1:6" s="213" customFormat="1" x14ac:dyDescent="0.2">
      <c r="A104" s="150"/>
      <c r="B104" s="151"/>
      <c r="C104" s="214">
        <v>272.25</v>
      </c>
      <c r="D104" s="153" t="s">
        <v>40</v>
      </c>
      <c r="E104" s="239"/>
      <c r="F104" s="152">
        <f>+C104*E104</f>
        <v>0</v>
      </c>
    </row>
    <row r="105" spans="1:6" s="213" customFormat="1" x14ac:dyDescent="0.2">
      <c r="A105" s="217"/>
      <c r="B105" s="159"/>
      <c r="C105" s="218"/>
      <c r="D105" s="161"/>
      <c r="E105" s="160"/>
      <c r="F105" s="160"/>
    </row>
    <row r="106" spans="1:6" s="213" customFormat="1" x14ac:dyDescent="0.2">
      <c r="A106" s="219"/>
      <c r="B106" s="163"/>
      <c r="C106" s="220"/>
      <c r="D106" s="165"/>
      <c r="E106" s="164"/>
      <c r="F106" s="164"/>
    </row>
    <row r="107" spans="1:6" s="213" customFormat="1" x14ac:dyDescent="0.2">
      <c r="A107" s="150">
        <v>20</v>
      </c>
      <c r="B107" s="155" t="s">
        <v>330</v>
      </c>
      <c r="C107" s="214"/>
      <c r="D107" s="153"/>
      <c r="E107" s="152"/>
      <c r="F107" s="152"/>
    </row>
    <row r="108" spans="1:6" s="213" customFormat="1" ht="38.25" x14ac:dyDescent="0.2">
      <c r="A108" s="150"/>
      <c r="B108" s="151" t="s">
        <v>331</v>
      </c>
      <c r="C108" s="214"/>
      <c r="D108" s="153"/>
      <c r="E108" s="152"/>
      <c r="F108" s="152"/>
    </row>
    <row r="109" spans="1:6" s="213" customFormat="1" x14ac:dyDescent="0.2">
      <c r="A109" s="150"/>
      <c r="B109" s="151"/>
      <c r="C109" s="214">
        <v>160.85</v>
      </c>
      <c r="D109" s="153" t="s">
        <v>40</v>
      </c>
      <c r="E109" s="239"/>
      <c r="F109" s="152">
        <f>+C109*E109</f>
        <v>0</v>
      </c>
    </row>
    <row r="110" spans="1:6" s="213" customFormat="1" x14ac:dyDescent="0.2">
      <c r="A110" s="217"/>
      <c r="B110" s="159"/>
      <c r="C110" s="218"/>
      <c r="D110" s="161"/>
      <c r="E110" s="160"/>
      <c r="F110" s="160"/>
    </row>
    <row r="111" spans="1:6" s="213" customFormat="1" x14ac:dyDescent="0.2">
      <c r="A111" s="219"/>
      <c r="B111" s="163"/>
      <c r="C111" s="220"/>
      <c r="D111" s="165"/>
      <c r="E111" s="164"/>
      <c r="F111" s="164"/>
    </row>
    <row r="112" spans="1:6" s="213" customFormat="1" x14ac:dyDescent="0.2">
      <c r="A112" s="150">
        <v>21</v>
      </c>
      <c r="B112" s="155" t="s">
        <v>332</v>
      </c>
      <c r="C112" s="214"/>
      <c r="D112" s="153"/>
      <c r="E112" s="152"/>
      <c r="F112" s="152"/>
    </row>
    <row r="113" spans="1:6" s="213" customFormat="1" ht="25.5" x14ac:dyDescent="0.2">
      <c r="A113" s="169"/>
      <c r="B113" s="226" t="s">
        <v>333</v>
      </c>
      <c r="F113" s="216"/>
    </row>
    <row r="114" spans="1:6" s="213" customFormat="1" x14ac:dyDescent="0.2">
      <c r="A114" s="169"/>
      <c r="B114" s="226"/>
      <c r="C114" s="214">
        <v>50.08</v>
      </c>
      <c r="D114" s="153" t="s">
        <v>40</v>
      </c>
      <c r="E114" s="239"/>
      <c r="F114" s="152">
        <f>+C114*E114</f>
        <v>0</v>
      </c>
    </row>
    <row r="115" spans="1:6" s="213" customFormat="1" x14ac:dyDescent="0.2">
      <c r="A115" s="217"/>
      <c r="B115" s="159"/>
      <c r="C115" s="218"/>
      <c r="D115" s="161"/>
      <c r="E115" s="160"/>
      <c r="F115" s="160"/>
    </row>
    <row r="116" spans="1:6" s="213" customFormat="1" x14ac:dyDescent="0.2">
      <c r="A116" s="219"/>
      <c r="B116" s="163"/>
      <c r="C116" s="220"/>
      <c r="D116" s="165"/>
      <c r="E116" s="164"/>
      <c r="F116" s="164"/>
    </row>
    <row r="117" spans="1:6" s="213" customFormat="1" x14ac:dyDescent="0.2">
      <c r="A117" s="150">
        <v>22</v>
      </c>
      <c r="B117" s="155" t="s">
        <v>334</v>
      </c>
      <c r="C117" s="214"/>
      <c r="D117" s="153"/>
      <c r="E117" s="152"/>
      <c r="F117" s="152"/>
    </row>
    <row r="118" spans="1:6" s="213" customFormat="1" ht="76.5" x14ac:dyDescent="0.2">
      <c r="A118" s="150"/>
      <c r="B118" s="151" t="s">
        <v>335</v>
      </c>
      <c r="C118" s="214"/>
      <c r="D118" s="153"/>
      <c r="E118" s="152"/>
      <c r="F118" s="152"/>
    </row>
    <row r="119" spans="1:6" s="213" customFormat="1" x14ac:dyDescent="0.2">
      <c r="A119" s="150"/>
      <c r="B119" s="151"/>
      <c r="C119" s="214">
        <v>1</v>
      </c>
      <c r="D119" s="153" t="s">
        <v>152</v>
      </c>
      <c r="E119" s="239"/>
      <c r="F119" s="152">
        <f>+C119*E119</f>
        <v>0</v>
      </c>
    </row>
    <row r="120" spans="1:6" s="213" customFormat="1" x14ac:dyDescent="0.2">
      <c r="A120" s="217"/>
      <c r="B120" s="159"/>
      <c r="C120" s="218"/>
      <c r="D120" s="161"/>
      <c r="E120" s="160"/>
      <c r="F120" s="160"/>
    </row>
    <row r="121" spans="1:6" s="154" customFormat="1" x14ac:dyDescent="0.2">
      <c r="A121" s="162"/>
      <c r="B121" s="163"/>
      <c r="C121" s="164"/>
      <c r="D121" s="165"/>
      <c r="E121" s="164"/>
      <c r="F121" s="164"/>
    </row>
    <row r="122" spans="1:6" s="154" customFormat="1" x14ac:dyDescent="0.2">
      <c r="A122" s="150">
        <v>23</v>
      </c>
      <c r="B122" s="155" t="s">
        <v>336</v>
      </c>
      <c r="C122" s="152"/>
      <c r="D122" s="153"/>
      <c r="E122" s="152"/>
      <c r="F122" s="152"/>
    </row>
    <row r="123" spans="1:6" s="154" customFormat="1" ht="102" x14ac:dyDescent="0.2">
      <c r="A123" s="150"/>
      <c r="B123" s="151" t="s">
        <v>383</v>
      </c>
      <c r="C123" s="152"/>
      <c r="D123" s="153"/>
      <c r="E123" s="152"/>
      <c r="F123" s="152"/>
    </row>
    <row r="124" spans="1:6" s="154" customFormat="1" x14ac:dyDescent="0.2">
      <c r="A124" s="150"/>
      <c r="B124" s="151"/>
      <c r="C124" s="152">
        <v>1</v>
      </c>
      <c r="D124" s="153" t="s">
        <v>152</v>
      </c>
      <c r="E124" s="239"/>
      <c r="F124" s="152">
        <f>+C124*E124</f>
        <v>0</v>
      </c>
    </row>
    <row r="125" spans="1:6" s="154" customFormat="1" x14ac:dyDescent="0.2">
      <c r="A125" s="158"/>
      <c r="B125" s="159"/>
      <c r="C125" s="160"/>
      <c r="D125" s="161"/>
      <c r="E125" s="160"/>
      <c r="F125" s="160"/>
    </row>
    <row r="126" spans="1:6" s="213" customFormat="1" x14ac:dyDescent="0.2">
      <c r="A126" s="219"/>
      <c r="B126" s="163"/>
      <c r="C126" s="220"/>
      <c r="D126" s="165"/>
      <c r="E126" s="164"/>
      <c r="F126" s="164"/>
    </row>
    <row r="127" spans="1:6" s="213" customFormat="1" x14ac:dyDescent="0.2">
      <c r="A127" s="150">
        <v>24</v>
      </c>
      <c r="B127" s="155" t="s">
        <v>338</v>
      </c>
      <c r="C127" s="214"/>
      <c r="D127" s="153"/>
      <c r="E127" s="152"/>
      <c r="F127" s="152"/>
    </row>
    <row r="128" spans="1:6" s="213" customFormat="1" ht="51" x14ac:dyDescent="0.2">
      <c r="A128" s="150"/>
      <c r="B128" s="151" t="s">
        <v>375</v>
      </c>
      <c r="C128" s="214"/>
      <c r="D128" s="153"/>
      <c r="E128" s="152"/>
      <c r="F128" s="152"/>
    </row>
    <row r="129" spans="1:6" s="213" customFormat="1" x14ac:dyDescent="0.2">
      <c r="A129" s="150"/>
      <c r="B129" s="151"/>
      <c r="C129" s="214">
        <v>1</v>
      </c>
      <c r="D129" s="153" t="s">
        <v>152</v>
      </c>
      <c r="E129" s="239"/>
      <c r="F129" s="152">
        <f>+C129*E129</f>
        <v>0</v>
      </c>
    </row>
    <row r="130" spans="1:6" s="213" customFormat="1" x14ac:dyDescent="0.2">
      <c r="A130" s="171"/>
      <c r="B130" s="159"/>
      <c r="C130" s="218"/>
      <c r="D130" s="161"/>
      <c r="E130" s="160"/>
      <c r="F130" s="160"/>
    </row>
    <row r="131" spans="1:6" s="154" customFormat="1" x14ac:dyDescent="0.2">
      <c r="A131" s="162"/>
      <c r="B131" s="163"/>
      <c r="C131" s="164"/>
      <c r="D131" s="165"/>
      <c r="E131" s="164"/>
      <c r="F131" s="164"/>
    </row>
    <row r="132" spans="1:6" s="154" customFormat="1" ht="25.5" x14ac:dyDescent="0.2">
      <c r="A132" s="150">
        <v>25</v>
      </c>
      <c r="B132" s="155" t="s">
        <v>377</v>
      </c>
      <c r="C132" s="152"/>
      <c r="D132" s="153"/>
      <c r="E132" s="152"/>
      <c r="F132" s="152"/>
    </row>
    <row r="133" spans="1:6" s="154" customFormat="1" ht="51" x14ac:dyDescent="0.2">
      <c r="A133" s="150"/>
      <c r="B133" s="151" t="s">
        <v>378</v>
      </c>
      <c r="C133" s="152"/>
      <c r="D133" s="153"/>
      <c r="E133" s="152"/>
      <c r="F133" s="152"/>
    </row>
    <row r="134" spans="1:6" s="154" customFormat="1" x14ac:dyDescent="0.2">
      <c r="A134" s="150"/>
      <c r="B134" s="151"/>
      <c r="C134" s="152">
        <v>1</v>
      </c>
      <c r="D134" s="166" t="s">
        <v>152</v>
      </c>
      <c r="E134" s="239"/>
      <c r="F134" s="152">
        <f>+C134*E134</f>
        <v>0</v>
      </c>
    </row>
    <row r="135" spans="1:6" s="154" customFormat="1" x14ac:dyDescent="0.2">
      <c r="A135" s="158"/>
      <c r="B135" s="159"/>
      <c r="C135" s="160"/>
      <c r="D135" s="161"/>
      <c r="E135" s="160"/>
      <c r="F135" s="160"/>
    </row>
    <row r="136" spans="1:6" s="26" customFormat="1" x14ac:dyDescent="0.2">
      <c r="A136" s="37"/>
      <c r="B136" s="67" t="s">
        <v>2</v>
      </c>
      <c r="C136" s="38"/>
      <c r="D136" s="39"/>
      <c r="E136" s="40" t="s">
        <v>46</v>
      </c>
      <c r="F136" s="40">
        <f>SUM(F11:F135)</f>
        <v>0</v>
      </c>
    </row>
    <row r="137" spans="1:6" s="213" customFormat="1" x14ac:dyDescent="0.2">
      <c r="A137" s="177"/>
      <c r="B137" s="170"/>
      <c r="C137" s="227"/>
      <c r="D137" s="178"/>
      <c r="E137" s="228"/>
      <c r="F137" s="228"/>
    </row>
  </sheetData>
  <sheetProtection algorithmName="SHA-512" hashValue="S4vGJ8fwbHj5M/iX8lhuuNODmemaHI6Kllnki1omeu1VmMcEraWTinqEW3Z2/uJ4gOsNPmEw1Tnd+wdmZbH7uQ==" saltValue="4kptiEXbqbdbu4tXRKULfA=="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4" manualBreakCount="4">
    <brk id="30" max="5" man="1"/>
    <brk id="55" max="5" man="1"/>
    <brk id="85" max="5" man="1"/>
    <brk id="11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K30"/>
  <sheetViews>
    <sheetView topLeftCell="A11" zoomScaleNormal="100" zoomScaleSheetLayoutView="100" workbookViewId="0">
      <selection activeCell="E11" sqref="E11"/>
    </sheetView>
  </sheetViews>
  <sheetFormatPr defaultRowHeight="12.75" x14ac:dyDescent="0.2"/>
  <cols>
    <col min="1" max="1" width="7.7109375" style="185" customWidth="1"/>
    <col min="2" max="2" width="36.7109375" style="207" customWidth="1"/>
    <col min="3" max="4" width="7.7109375" style="185" customWidth="1"/>
    <col min="5" max="6" width="13.7109375" style="168" customWidth="1"/>
    <col min="7" max="7" width="9.140625" style="185"/>
    <col min="8" max="8" width="10.140625" style="185" customWidth="1"/>
    <col min="9" max="10" width="9.140625" style="185"/>
    <col min="11" max="11" width="9.140625" style="168" bestFit="1" customWidth="1"/>
    <col min="12" max="255" width="9.140625" style="185"/>
    <col min="256" max="256" width="2.42578125" style="185" customWidth="1"/>
    <col min="257" max="257" width="3.5703125" style="185" customWidth="1"/>
    <col min="258" max="258" width="41.5703125" style="185" customWidth="1"/>
    <col min="259" max="259" width="6.5703125" style="185" customWidth="1"/>
    <col min="260" max="260" width="4.28515625" style="185" customWidth="1"/>
    <col min="261" max="261" width="8" style="185" customWidth="1"/>
    <col min="262" max="262" width="8.85546875" style="185" customWidth="1"/>
    <col min="263" max="263" width="9.140625" style="185"/>
    <col min="264" max="264" width="10.140625" style="185" customWidth="1"/>
    <col min="265" max="266" width="9.140625" style="185"/>
    <col min="267" max="267" width="9.140625" style="185" bestFit="1" customWidth="1"/>
    <col min="268" max="511" width="9.140625" style="185"/>
    <col min="512" max="512" width="2.42578125" style="185" customWidth="1"/>
    <col min="513" max="513" width="3.5703125" style="185" customWidth="1"/>
    <col min="514" max="514" width="41.5703125" style="185" customWidth="1"/>
    <col min="515" max="515" width="6.5703125" style="185" customWidth="1"/>
    <col min="516" max="516" width="4.28515625" style="185" customWidth="1"/>
    <col min="517" max="517" width="8" style="185" customWidth="1"/>
    <col min="518" max="518" width="8.85546875" style="185" customWidth="1"/>
    <col min="519" max="519" width="9.140625" style="185"/>
    <col min="520" max="520" width="10.140625" style="185" customWidth="1"/>
    <col min="521" max="522" width="9.140625" style="185"/>
    <col min="523" max="523" width="9.140625" style="185" bestFit="1" customWidth="1"/>
    <col min="524" max="767" width="9.140625" style="185"/>
    <col min="768" max="768" width="2.42578125" style="185" customWidth="1"/>
    <col min="769" max="769" width="3.5703125" style="185" customWidth="1"/>
    <col min="770" max="770" width="41.5703125" style="185" customWidth="1"/>
    <col min="771" max="771" width="6.5703125" style="185" customWidth="1"/>
    <col min="772" max="772" width="4.28515625" style="185" customWidth="1"/>
    <col min="773" max="773" width="8" style="185" customWidth="1"/>
    <col min="774" max="774" width="8.85546875" style="185" customWidth="1"/>
    <col min="775" max="775" width="9.140625" style="185"/>
    <col min="776" max="776" width="10.140625" style="185" customWidth="1"/>
    <col min="777" max="778" width="9.140625" style="185"/>
    <col min="779" max="779" width="9.140625" style="185" bestFit="1" customWidth="1"/>
    <col min="780" max="1023" width="9.140625" style="185"/>
    <col min="1024" max="1024" width="2.42578125" style="185" customWidth="1"/>
    <col min="1025" max="1025" width="3.5703125" style="185" customWidth="1"/>
    <col min="1026" max="1026" width="41.5703125" style="185" customWidth="1"/>
    <col min="1027" max="1027" width="6.5703125" style="185" customWidth="1"/>
    <col min="1028" max="1028" width="4.28515625" style="185" customWidth="1"/>
    <col min="1029" max="1029" width="8" style="185" customWidth="1"/>
    <col min="1030" max="1030" width="8.85546875" style="185" customWidth="1"/>
    <col min="1031" max="1031" width="9.140625" style="185"/>
    <col min="1032" max="1032" width="10.140625" style="185" customWidth="1"/>
    <col min="1033" max="1034" width="9.140625" style="185"/>
    <col min="1035" max="1035" width="9.140625" style="185" bestFit="1" customWidth="1"/>
    <col min="1036" max="1279" width="9.140625" style="185"/>
    <col min="1280" max="1280" width="2.42578125" style="185" customWidth="1"/>
    <col min="1281" max="1281" width="3.5703125" style="185" customWidth="1"/>
    <col min="1282" max="1282" width="41.5703125" style="185" customWidth="1"/>
    <col min="1283" max="1283" width="6.5703125" style="185" customWidth="1"/>
    <col min="1284" max="1284" width="4.28515625" style="185" customWidth="1"/>
    <col min="1285" max="1285" width="8" style="185" customWidth="1"/>
    <col min="1286" max="1286" width="8.85546875" style="185" customWidth="1"/>
    <col min="1287" max="1287" width="9.140625" style="185"/>
    <col min="1288" max="1288" width="10.140625" style="185" customWidth="1"/>
    <col min="1289" max="1290" width="9.140625" style="185"/>
    <col min="1291" max="1291" width="9.140625" style="185" bestFit="1" customWidth="1"/>
    <col min="1292" max="1535" width="9.140625" style="185"/>
    <col min="1536" max="1536" width="2.42578125" style="185" customWidth="1"/>
    <col min="1537" max="1537" width="3.5703125" style="185" customWidth="1"/>
    <col min="1538" max="1538" width="41.5703125" style="185" customWidth="1"/>
    <col min="1539" max="1539" width="6.5703125" style="185" customWidth="1"/>
    <col min="1540" max="1540" width="4.28515625" style="185" customWidth="1"/>
    <col min="1541" max="1541" width="8" style="185" customWidth="1"/>
    <col min="1542" max="1542" width="8.85546875" style="185" customWidth="1"/>
    <col min="1543" max="1543" width="9.140625" style="185"/>
    <col min="1544" max="1544" width="10.140625" style="185" customWidth="1"/>
    <col min="1545" max="1546" width="9.140625" style="185"/>
    <col min="1547" max="1547" width="9.140625" style="185" bestFit="1" customWidth="1"/>
    <col min="1548" max="1791" width="9.140625" style="185"/>
    <col min="1792" max="1792" width="2.42578125" style="185" customWidth="1"/>
    <col min="1793" max="1793" width="3.5703125" style="185" customWidth="1"/>
    <col min="1794" max="1794" width="41.5703125" style="185" customWidth="1"/>
    <col min="1795" max="1795" width="6.5703125" style="185" customWidth="1"/>
    <col min="1796" max="1796" width="4.28515625" style="185" customWidth="1"/>
    <col min="1797" max="1797" width="8" style="185" customWidth="1"/>
    <col min="1798" max="1798" width="8.85546875" style="185" customWidth="1"/>
    <col min="1799" max="1799" width="9.140625" style="185"/>
    <col min="1800" max="1800" width="10.140625" style="185" customWidth="1"/>
    <col min="1801" max="1802" width="9.140625" style="185"/>
    <col min="1803" max="1803" width="9.140625" style="185" bestFit="1" customWidth="1"/>
    <col min="1804" max="2047" width="9.140625" style="185"/>
    <col min="2048" max="2048" width="2.42578125" style="185" customWidth="1"/>
    <col min="2049" max="2049" width="3.5703125" style="185" customWidth="1"/>
    <col min="2050" max="2050" width="41.5703125" style="185" customWidth="1"/>
    <col min="2051" max="2051" width="6.5703125" style="185" customWidth="1"/>
    <col min="2052" max="2052" width="4.28515625" style="185" customWidth="1"/>
    <col min="2053" max="2053" width="8" style="185" customWidth="1"/>
    <col min="2054" max="2054" width="8.85546875" style="185" customWidth="1"/>
    <col min="2055" max="2055" width="9.140625" style="185"/>
    <col min="2056" max="2056" width="10.140625" style="185" customWidth="1"/>
    <col min="2057" max="2058" width="9.140625" style="185"/>
    <col min="2059" max="2059" width="9.140625" style="185" bestFit="1" customWidth="1"/>
    <col min="2060" max="2303" width="9.140625" style="185"/>
    <col min="2304" max="2304" width="2.42578125" style="185" customWidth="1"/>
    <col min="2305" max="2305" width="3.5703125" style="185" customWidth="1"/>
    <col min="2306" max="2306" width="41.5703125" style="185" customWidth="1"/>
    <col min="2307" max="2307" width="6.5703125" style="185" customWidth="1"/>
    <col min="2308" max="2308" width="4.28515625" style="185" customWidth="1"/>
    <col min="2309" max="2309" width="8" style="185" customWidth="1"/>
    <col min="2310" max="2310" width="8.85546875" style="185" customWidth="1"/>
    <col min="2311" max="2311" width="9.140625" style="185"/>
    <col min="2312" max="2312" width="10.140625" style="185" customWidth="1"/>
    <col min="2313" max="2314" width="9.140625" style="185"/>
    <col min="2315" max="2315" width="9.140625" style="185" bestFit="1" customWidth="1"/>
    <col min="2316" max="2559" width="9.140625" style="185"/>
    <col min="2560" max="2560" width="2.42578125" style="185" customWidth="1"/>
    <col min="2561" max="2561" width="3.5703125" style="185" customWidth="1"/>
    <col min="2562" max="2562" width="41.5703125" style="185" customWidth="1"/>
    <col min="2563" max="2563" width="6.5703125" style="185" customWidth="1"/>
    <col min="2564" max="2564" width="4.28515625" style="185" customWidth="1"/>
    <col min="2565" max="2565" width="8" style="185" customWidth="1"/>
    <col min="2566" max="2566" width="8.85546875" style="185" customWidth="1"/>
    <col min="2567" max="2567" width="9.140625" style="185"/>
    <col min="2568" max="2568" width="10.140625" style="185" customWidth="1"/>
    <col min="2569" max="2570" width="9.140625" style="185"/>
    <col min="2571" max="2571" width="9.140625" style="185" bestFit="1" customWidth="1"/>
    <col min="2572" max="2815" width="9.140625" style="185"/>
    <col min="2816" max="2816" width="2.42578125" style="185" customWidth="1"/>
    <col min="2817" max="2817" width="3.5703125" style="185" customWidth="1"/>
    <col min="2818" max="2818" width="41.5703125" style="185" customWidth="1"/>
    <col min="2819" max="2819" width="6.5703125" style="185" customWidth="1"/>
    <col min="2820" max="2820" width="4.28515625" style="185" customWidth="1"/>
    <col min="2821" max="2821" width="8" style="185" customWidth="1"/>
    <col min="2822" max="2822" width="8.85546875" style="185" customWidth="1"/>
    <col min="2823" max="2823" width="9.140625" style="185"/>
    <col min="2824" max="2824" width="10.140625" style="185" customWidth="1"/>
    <col min="2825" max="2826" width="9.140625" style="185"/>
    <col min="2827" max="2827" width="9.140625" style="185" bestFit="1" customWidth="1"/>
    <col min="2828" max="3071" width="9.140625" style="185"/>
    <col min="3072" max="3072" width="2.42578125" style="185" customWidth="1"/>
    <col min="3073" max="3073" width="3.5703125" style="185" customWidth="1"/>
    <col min="3074" max="3074" width="41.5703125" style="185" customWidth="1"/>
    <col min="3075" max="3075" width="6.5703125" style="185" customWidth="1"/>
    <col min="3076" max="3076" width="4.28515625" style="185" customWidth="1"/>
    <col min="3077" max="3077" width="8" style="185" customWidth="1"/>
    <col min="3078" max="3078" width="8.85546875" style="185" customWidth="1"/>
    <col min="3079" max="3079" width="9.140625" style="185"/>
    <col min="3080" max="3080" width="10.140625" style="185" customWidth="1"/>
    <col min="3081" max="3082" width="9.140625" style="185"/>
    <col min="3083" max="3083" width="9.140625" style="185" bestFit="1" customWidth="1"/>
    <col min="3084" max="3327" width="9.140625" style="185"/>
    <col min="3328" max="3328" width="2.42578125" style="185" customWidth="1"/>
    <col min="3329" max="3329" width="3.5703125" style="185" customWidth="1"/>
    <col min="3330" max="3330" width="41.5703125" style="185" customWidth="1"/>
    <col min="3331" max="3331" width="6.5703125" style="185" customWidth="1"/>
    <col min="3332" max="3332" width="4.28515625" style="185" customWidth="1"/>
    <col min="3333" max="3333" width="8" style="185" customWidth="1"/>
    <col min="3334" max="3334" width="8.85546875" style="185" customWidth="1"/>
    <col min="3335" max="3335" width="9.140625" style="185"/>
    <col min="3336" max="3336" width="10.140625" style="185" customWidth="1"/>
    <col min="3337" max="3338" width="9.140625" style="185"/>
    <col min="3339" max="3339" width="9.140625" style="185" bestFit="1" customWidth="1"/>
    <col min="3340" max="3583" width="9.140625" style="185"/>
    <col min="3584" max="3584" width="2.42578125" style="185" customWidth="1"/>
    <col min="3585" max="3585" width="3.5703125" style="185" customWidth="1"/>
    <col min="3586" max="3586" width="41.5703125" style="185" customWidth="1"/>
    <col min="3587" max="3587" width="6.5703125" style="185" customWidth="1"/>
    <col min="3588" max="3588" width="4.28515625" style="185" customWidth="1"/>
    <col min="3589" max="3589" width="8" style="185" customWidth="1"/>
    <col min="3590" max="3590" width="8.85546875" style="185" customWidth="1"/>
    <col min="3591" max="3591" width="9.140625" style="185"/>
    <col min="3592" max="3592" width="10.140625" style="185" customWidth="1"/>
    <col min="3593" max="3594" width="9.140625" style="185"/>
    <col min="3595" max="3595" width="9.140625" style="185" bestFit="1" customWidth="1"/>
    <col min="3596" max="3839" width="9.140625" style="185"/>
    <col min="3840" max="3840" width="2.42578125" style="185" customWidth="1"/>
    <col min="3841" max="3841" width="3.5703125" style="185" customWidth="1"/>
    <col min="3842" max="3842" width="41.5703125" style="185" customWidth="1"/>
    <col min="3843" max="3843" width="6.5703125" style="185" customWidth="1"/>
    <col min="3844" max="3844" width="4.28515625" style="185" customWidth="1"/>
    <col min="3845" max="3845" width="8" style="185" customWidth="1"/>
    <col min="3846" max="3846" width="8.85546875" style="185" customWidth="1"/>
    <col min="3847" max="3847" width="9.140625" style="185"/>
    <col min="3848" max="3848" width="10.140625" style="185" customWidth="1"/>
    <col min="3849" max="3850" width="9.140625" style="185"/>
    <col min="3851" max="3851" width="9.140625" style="185" bestFit="1" customWidth="1"/>
    <col min="3852" max="4095" width="9.140625" style="185"/>
    <col min="4096" max="4096" width="2.42578125" style="185" customWidth="1"/>
    <col min="4097" max="4097" width="3.5703125" style="185" customWidth="1"/>
    <col min="4098" max="4098" width="41.5703125" style="185" customWidth="1"/>
    <col min="4099" max="4099" width="6.5703125" style="185" customWidth="1"/>
    <col min="4100" max="4100" width="4.28515625" style="185" customWidth="1"/>
    <col min="4101" max="4101" width="8" style="185" customWidth="1"/>
    <col min="4102" max="4102" width="8.85546875" style="185" customWidth="1"/>
    <col min="4103" max="4103" width="9.140625" style="185"/>
    <col min="4104" max="4104" width="10.140625" style="185" customWidth="1"/>
    <col min="4105" max="4106" width="9.140625" style="185"/>
    <col min="4107" max="4107" width="9.140625" style="185" bestFit="1" customWidth="1"/>
    <col min="4108" max="4351" width="9.140625" style="185"/>
    <col min="4352" max="4352" width="2.42578125" style="185" customWidth="1"/>
    <col min="4353" max="4353" width="3.5703125" style="185" customWidth="1"/>
    <col min="4354" max="4354" width="41.5703125" style="185" customWidth="1"/>
    <col min="4355" max="4355" width="6.5703125" style="185" customWidth="1"/>
    <col min="4356" max="4356" width="4.28515625" style="185" customWidth="1"/>
    <col min="4357" max="4357" width="8" style="185" customWidth="1"/>
    <col min="4358" max="4358" width="8.85546875" style="185" customWidth="1"/>
    <col min="4359" max="4359" width="9.140625" style="185"/>
    <col min="4360" max="4360" width="10.140625" style="185" customWidth="1"/>
    <col min="4361" max="4362" width="9.140625" style="185"/>
    <col min="4363" max="4363" width="9.140625" style="185" bestFit="1" customWidth="1"/>
    <col min="4364" max="4607" width="9.140625" style="185"/>
    <col min="4608" max="4608" width="2.42578125" style="185" customWidth="1"/>
    <col min="4609" max="4609" width="3.5703125" style="185" customWidth="1"/>
    <col min="4610" max="4610" width="41.5703125" style="185" customWidth="1"/>
    <col min="4611" max="4611" width="6.5703125" style="185" customWidth="1"/>
    <col min="4612" max="4612" width="4.28515625" style="185" customWidth="1"/>
    <col min="4613" max="4613" width="8" style="185" customWidth="1"/>
    <col min="4614" max="4614" width="8.85546875" style="185" customWidth="1"/>
    <col min="4615" max="4615" width="9.140625" style="185"/>
    <col min="4616" max="4616" width="10.140625" style="185" customWidth="1"/>
    <col min="4617" max="4618" width="9.140625" style="185"/>
    <col min="4619" max="4619" width="9.140625" style="185" bestFit="1" customWidth="1"/>
    <col min="4620" max="4863" width="9.140625" style="185"/>
    <col min="4864" max="4864" width="2.42578125" style="185" customWidth="1"/>
    <col min="4865" max="4865" width="3.5703125" style="185" customWidth="1"/>
    <col min="4866" max="4866" width="41.5703125" style="185" customWidth="1"/>
    <col min="4867" max="4867" width="6.5703125" style="185" customWidth="1"/>
    <col min="4868" max="4868" width="4.28515625" style="185" customWidth="1"/>
    <col min="4869" max="4869" width="8" style="185" customWidth="1"/>
    <col min="4870" max="4870" width="8.85546875" style="185" customWidth="1"/>
    <col min="4871" max="4871" width="9.140625" style="185"/>
    <col min="4872" max="4872" width="10.140625" style="185" customWidth="1"/>
    <col min="4873" max="4874" width="9.140625" style="185"/>
    <col min="4875" max="4875" width="9.140625" style="185" bestFit="1" customWidth="1"/>
    <col min="4876" max="5119" width="9.140625" style="185"/>
    <col min="5120" max="5120" width="2.42578125" style="185" customWidth="1"/>
    <col min="5121" max="5121" width="3.5703125" style="185" customWidth="1"/>
    <col min="5122" max="5122" width="41.5703125" style="185" customWidth="1"/>
    <col min="5123" max="5123" width="6.5703125" style="185" customWidth="1"/>
    <col min="5124" max="5124" width="4.28515625" style="185" customWidth="1"/>
    <col min="5125" max="5125" width="8" style="185" customWidth="1"/>
    <col min="5126" max="5126" width="8.85546875" style="185" customWidth="1"/>
    <col min="5127" max="5127" width="9.140625" style="185"/>
    <col min="5128" max="5128" width="10.140625" style="185" customWidth="1"/>
    <col min="5129" max="5130" width="9.140625" style="185"/>
    <col min="5131" max="5131" width="9.140625" style="185" bestFit="1" customWidth="1"/>
    <col min="5132" max="5375" width="9.140625" style="185"/>
    <col min="5376" max="5376" width="2.42578125" style="185" customWidth="1"/>
    <col min="5377" max="5377" width="3.5703125" style="185" customWidth="1"/>
    <col min="5378" max="5378" width="41.5703125" style="185" customWidth="1"/>
    <col min="5379" max="5379" width="6.5703125" style="185" customWidth="1"/>
    <col min="5380" max="5380" width="4.28515625" style="185" customWidth="1"/>
    <col min="5381" max="5381" width="8" style="185" customWidth="1"/>
    <col min="5382" max="5382" width="8.85546875" style="185" customWidth="1"/>
    <col min="5383" max="5383" width="9.140625" style="185"/>
    <col min="5384" max="5384" width="10.140625" style="185" customWidth="1"/>
    <col min="5385" max="5386" width="9.140625" style="185"/>
    <col min="5387" max="5387" width="9.140625" style="185" bestFit="1" customWidth="1"/>
    <col min="5388" max="5631" width="9.140625" style="185"/>
    <col min="5632" max="5632" width="2.42578125" style="185" customWidth="1"/>
    <col min="5633" max="5633" width="3.5703125" style="185" customWidth="1"/>
    <col min="5634" max="5634" width="41.5703125" style="185" customWidth="1"/>
    <col min="5635" max="5635" width="6.5703125" style="185" customWidth="1"/>
    <col min="5636" max="5636" width="4.28515625" style="185" customWidth="1"/>
    <col min="5637" max="5637" width="8" style="185" customWidth="1"/>
    <col min="5638" max="5638" width="8.85546875" style="185" customWidth="1"/>
    <col min="5639" max="5639" width="9.140625" style="185"/>
    <col min="5640" max="5640" width="10.140625" style="185" customWidth="1"/>
    <col min="5641" max="5642" width="9.140625" style="185"/>
    <col min="5643" max="5643" width="9.140625" style="185" bestFit="1" customWidth="1"/>
    <col min="5644" max="5887" width="9.140625" style="185"/>
    <col min="5888" max="5888" width="2.42578125" style="185" customWidth="1"/>
    <col min="5889" max="5889" width="3.5703125" style="185" customWidth="1"/>
    <col min="5890" max="5890" width="41.5703125" style="185" customWidth="1"/>
    <col min="5891" max="5891" width="6.5703125" style="185" customWidth="1"/>
    <col min="5892" max="5892" width="4.28515625" style="185" customWidth="1"/>
    <col min="5893" max="5893" width="8" style="185" customWidth="1"/>
    <col min="5894" max="5894" width="8.85546875" style="185" customWidth="1"/>
    <col min="5895" max="5895" width="9.140625" style="185"/>
    <col min="5896" max="5896" width="10.140625" style="185" customWidth="1"/>
    <col min="5897" max="5898" width="9.140625" style="185"/>
    <col min="5899" max="5899" width="9.140625" style="185" bestFit="1" customWidth="1"/>
    <col min="5900" max="6143" width="9.140625" style="185"/>
    <col min="6144" max="6144" width="2.42578125" style="185" customWidth="1"/>
    <col min="6145" max="6145" width="3.5703125" style="185" customWidth="1"/>
    <col min="6146" max="6146" width="41.5703125" style="185" customWidth="1"/>
    <col min="6147" max="6147" width="6.5703125" style="185" customWidth="1"/>
    <col min="6148" max="6148" width="4.28515625" style="185" customWidth="1"/>
    <col min="6149" max="6149" width="8" style="185" customWidth="1"/>
    <col min="6150" max="6150" width="8.85546875" style="185" customWidth="1"/>
    <col min="6151" max="6151" width="9.140625" style="185"/>
    <col min="6152" max="6152" width="10.140625" style="185" customWidth="1"/>
    <col min="6153" max="6154" width="9.140625" style="185"/>
    <col min="6155" max="6155" width="9.140625" style="185" bestFit="1" customWidth="1"/>
    <col min="6156" max="6399" width="9.140625" style="185"/>
    <col min="6400" max="6400" width="2.42578125" style="185" customWidth="1"/>
    <col min="6401" max="6401" width="3.5703125" style="185" customWidth="1"/>
    <col min="6402" max="6402" width="41.5703125" style="185" customWidth="1"/>
    <col min="6403" max="6403" width="6.5703125" style="185" customWidth="1"/>
    <col min="6404" max="6404" width="4.28515625" style="185" customWidth="1"/>
    <col min="6405" max="6405" width="8" style="185" customWidth="1"/>
    <col min="6406" max="6406" width="8.85546875" style="185" customWidth="1"/>
    <col min="6407" max="6407" width="9.140625" style="185"/>
    <col min="6408" max="6408" width="10.140625" style="185" customWidth="1"/>
    <col min="6409" max="6410" width="9.140625" style="185"/>
    <col min="6411" max="6411" width="9.140625" style="185" bestFit="1" customWidth="1"/>
    <col min="6412" max="6655" width="9.140625" style="185"/>
    <col min="6656" max="6656" width="2.42578125" style="185" customWidth="1"/>
    <col min="6657" max="6657" width="3.5703125" style="185" customWidth="1"/>
    <col min="6658" max="6658" width="41.5703125" style="185" customWidth="1"/>
    <col min="6659" max="6659" width="6.5703125" style="185" customWidth="1"/>
    <col min="6660" max="6660" width="4.28515625" style="185" customWidth="1"/>
    <col min="6661" max="6661" width="8" style="185" customWidth="1"/>
    <col min="6662" max="6662" width="8.85546875" style="185" customWidth="1"/>
    <col min="6663" max="6663" width="9.140625" style="185"/>
    <col min="6664" max="6664" width="10.140625" style="185" customWidth="1"/>
    <col min="6665" max="6666" width="9.140625" style="185"/>
    <col min="6667" max="6667" width="9.140625" style="185" bestFit="1" customWidth="1"/>
    <col min="6668" max="6911" width="9.140625" style="185"/>
    <col min="6912" max="6912" width="2.42578125" style="185" customWidth="1"/>
    <col min="6913" max="6913" width="3.5703125" style="185" customWidth="1"/>
    <col min="6914" max="6914" width="41.5703125" style="185" customWidth="1"/>
    <col min="6915" max="6915" width="6.5703125" style="185" customWidth="1"/>
    <col min="6916" max="6916" width="4.28515625" style="185" customWidth="1"/>
    <col min="6917" max="6917" width="8" style="185" customWidth="1"/>
    <col min="6918" max="6918" width="8.85546875" style="185" customWidth="1"/>
    <col min="6919" max="6919" width="9.140625" style="185"/>
    <col min="6920" max="6920" width="10.140625" style="185" customWidth="1"/>
    <col min="6921" max="6922" width="9.140625" style="185"/>
    <col min="6923" max="6923" width="9.140625" style="185" bestFit="1" customWidth="1"/>
    <col min="6924" max="7167" width="9.140625" style="185"/>
    <col min="7168" max="7168" width="2.42578125" style="185" customWidth="1"/>
    <col min="7169" max="7169" width="3.5703125" style="185" customWidth="1"/>
    <col min="7170" max="7170" width="41.5703125" style="185" customWidth="1"/>
    <col min="7171" max="7171" width="6.5703125" style="185" customWidth="1"/>
    <col min="7172" max="7172" width="4.28515625" style="185" customWidth="1"/>
    <col min="7173" max="7173" width="8" style="185" customWidth="1"/>
    <col min="7174" max="7174" width="8.85546875" style="185" customWidth="1"/>
    <col min="7175" max="7175" width="9.140625" style="185"/>
    <col min="7176" max="7176" width="10.140625" style="185" customWidth="1"/>
    <col min="7177" max="7178" width="9.140625" style="185"/>
    <col min="7179" max="7179" width="9.140625" style="185" bestFit="1" customWidth="1"/>
    <col min="7180" max="7423" width="9.140625" style="185"/>
    <col min="7424" max="7424" width="2.42578125" style="185" customWidth="1"/>
    <col min="7425" max="7425" width="3.5703125" style="185" customWidth="1"/>
    <col min="7426" max="7426" width="41.5703125" style="185" customWidth="1"/>
    <col min="7427" max="7427" width="6.5703125" style="185" customWidth="1"/>
    <col min="7428" max="7428" width="4.28515625" style="185" customWidth="1"/>
    <col min="7429" max="7429" width="8" style="185" customWidth="1"/>
    <col min="7430" max="7430" width="8.85546875" style="185" customWidth="1"/>
    <col min="7431" max="7431" width="9.140625" style="185"/>
    <col min="7432" max="7432" width="10.140625" style="185" customWidth="1"/>
    <col min="7433" max="7434" width="9.140625" style="185"/>
    <col min="7435" max="7435" width="9.140625" style="185" bestFit="1" customWidth="1"/>
    <col min="7436" max="7679" width="9.140625" style="185"/>
    <col min="7680" max="7680" width="2.42578125" style="185" customWidth="1"/>
    <col min="7681" max="7681" width="3.5703125" style="185" customWidth="1"/>
    <col min="7682" max="7682" width="41.5703125" style="185" customWidth="1"/>
    <col min="7683" max="7683" width="6.5703125" style="185" customWidth="1"/>
    <col min="7684" max="7684" width="4.28515625" style="185" customWidth="1"/>
    <col min="7685" max="7685" width="8" style="185" customWidth="1"/>
    <col min="7686" max="7686" width="8.85546875" style="185" customWidth="1"/>
    <col min="7687" max="7687" width="9.140625" style="185"/>
    <col min="7688" max="7688" width="10.140625" style="185" customWidth="1"/>
    <col min="7689" max="7690" width="9.140625" style="185"/>
    <col min="7691" max="7691" width="9.140625" style="185" bestFit="1" customWidth="1"/>
    <col min="7692" max="7935" width="9.140625" style="185"/>
    <col min="7936" max="7936" width="2.42578125" style="185" customWidth="1"/>
    <col min="7937" max="7937" width="3.5703125" style="185" customWidth="1"/>
    <col min="7938" max="7938" width="41.5703125" style="185" customWidth="1"/>
    <col min="7939" max="7939" width="6.5703125" style="185" customWidth="1"/>
    <col min="7940" max="7940" width="4.28515625" style="185" customWidth="1"/>
    <col min="7941" max="7941" width="8" style="185" customWidth="1"/>
    <col min="7942" max="7942" width="8.85546875" style="185" customWidth="1"/>
    <col min="7943" max="7943" width="9.140625" style="185"/>
    <col min="7944" max="7944" width="10.140625" style="185" customWidth="1"/>
    <col min="7945" max="7946" width="9.140625" style="185"/>
    <col min="7947" max="7947" width="9.140625" style="185" bestFit="1" customWidth="1"/>
    <col min="7948" max="8191" width="9.140625" style="185"/>
    <col min="8192" max="8192" width="2.42578125" style="185" customWidth="1"/>
    <col min="8193" max="8193" width="3.5703125" style="185" customWidth="1"/>
    <col min="8194" max="8194" width="41.5703125" style="185" customWidth="1"/>
    <col min="8195" max="8195" width="6.5703125" style="185" customWidth="1"/>
    <col min="8196" max="8196" width="4.28515625" style="185" customWidth="1"/>
    <col min="8197" max="8197" width="8" style="185" customWidth="1"/>
    <col min="8198" max="8198" width="8.85546875" style="185" customWidth="1"/>
    <col min="8199" max="8199" width="9.140625" style="185"/>
    <col min="8200" max="8200" width="10.140625" style="185" customWidth="1"/>
    <col min="8201" max="8202" width="9.140625" style="185"/>
    <col min="8203" max="8203" width="9.140625" style="185" bestFit="1" customWidth="1"/>
    <col min="8204" max="8447" width="9.140625" style="185"/>
    <col min="8448" max="8448" width="2.42578125" style="185" customWidth="1"/>
    <col min="8449" max="8449" width="3.5703125" style="185" customWidth="1"/>
    <col min="8450" max="8450" width="41.5703125" style="185" customWidth="1"/>
    <col min="8451" max="8451" width="6.5703125" style="185" customWidth="1"/>
    <col min="8452" max="8452" width="4.28515625" style="185" customWidth="1"/>
    <col min="8453" max="8453" width="8" style="185" customWidth="1"/>
    <col min="8454" max="8454" width="8.85546875" style="185" customWidth="1"/>
    <col min="8455" max="8455" width="9.140625" style="185"/>
    <col min="8456" max="8456" width="10.140625" style="185" customWidth="1"/>
    <col min="8457" max="8458" width="9.140625" style="185"/>
    <col min="8459" max="8459" width="9.140625" style="185" bestFit="1" customWidth="1"/>
    <col min="8460" max="8703" width="9.140625" style="185"/>
    <col min="8704" max="8704" width="2.42578125" style="185" customWidth="1"/>
    <col min="8705" max="8705" width="3.5703125" style="185" customWidth="1"/>
    <col min="8706" max="8706" width="41.5703125" style="185" customWidth="1"/>
    <col min="8707" max="8707" width="6.5703125" style="185" customWidth="1"/>
    <col min="8708" max="8708" width="4.28515625" style="185" customWidth="1"/>
    <col min="8709" max="8709" width="8" style="185" customWidth="1"/>
    <col min="8710" max="8710" width="8.85546875" style="185" customWidth="1"/>
    <col min="8711" max="8711" width="9.140625" style="185"/>
    <col min="8712" max="8712" width="10.140625" style="185" customWidth="1"/>
    <col min="8713" max="8714" width="9.140625" style="185"/>
    <col min="8715" max="8715" width="9.140625" style="185" bestFit="1" customWidth="1"/>
    <col min="8716" max="8959" width="9.140625" style="185"/>
    <col min="8960" max="8960" width="2.42578125" style="185" customWidth="1"/>
    <col min="8961" max="8961" width="3.5703125" style="185" customWidth="1"/>
    <col min="8962" max="8962" width="41.5703125" style="185" customWidth="1"/>
    <col min="8963" max="8963" width="6.5703125" style="185" customWidth="1"/>
    <col min="8964" max="8964" width="4.28515625" style="185" customWidth="1"/>
    <col min="8965" max="8965" width="8" style="185" customWidth="1"/>
    <col min="8966" max="8966" width="8.85546875" style="185" customWidth="1"/>
    <col min="8967" max="8967" width="9.140625" style="185"/>
    <col min="8968" max="8968" width="10.140625" style="185" customWidth="1"/>
    <col min="8969" max="8970" width="9.140625" style="185"/>
    <col min="8971" max="8971" width="9.140625" style="185" bestFit="1" customWidth="1"/>
    <col min="8972" max="9215" width="9.140625" style="185"/>
    <col min="9216" max="9216" width="2.42578125" style="185" customWidth="1"/>
    <col min="9217" max="9217" width="3.5703125" style="185" customWidth="1"/>
    <col min="9218" max="9218" width="41.5703125" style="185" customWidth="1"/>
    <col min="9219" max="9219" width="6.5703125" style="185" customWidth="1"/>
    <col min="9220" max="9220" width="4.28515625" style="185" customWidth="1"/>
    <col min="9221" max="9221" width="8" style="185" customWidth="1"/>
    <col min="9222" max="9222" width="8.85546875" style="185" customWidth="1"/>
    <col min="9223" max="9223" width="9.140625" style="185"/>
    <col min="9224" max="9224" width="10.140625" style="185" customWidth="1"/>
    <col min="9225" max="9226" width="9.140625" style="185"/>
    <col min="9227" max="9227" width="9.140625" style="185" bestFit="1" customWidth="1"/>
    <col min="9228" max="9471" width="9.140625" style="185"/>
    <col min="9472" max="9472" width="2.42578125" style="185" customWidth="1"/>
    <col min="9473" max="9473" width="3.5703125" style="185" customWidth="1"/>
    <col min="9474" max="9474" width="41.5703125" style="185" customWidth="1"/>
    <col min="9475" max="9475" width="6.5703125" style="185" customWidth="1"/>
    <col min="9476" max="9476" width="4.28515625" style="185" customWidth="1"/>
    <col min="9477" max="9477" width="8" style="185" customWidth="1"/>
    <col min="9478" max="9478" width="8.85546875" style="185" customWidth="1"/>
    <col min="9479" max="9479" width="9.140625" style="185"/>
    <col min="9480" max="9480" width="10.140625" style="185" customWidth="1"/>
    <col min="9481" max="9482" width="9.140625" style="185"/>
    <col min="9483" max="9483" width="9.140625" style="185" bestFit="1" customWidth="1"/>
    <col min="9484" max="9727" width="9.140625" style="185"/>
    <col min="9728" max="9728" width="2.42578125" style="185" customWidth="1"/>
    <col min="9729" max="9729" width="3.5703125" style="185" customWidth="1"/>
    <col min="9730" max="9730" width="41.5703125" style="185" customWidth="1"/>
    <col min="9731" max="9731" width="6.5703125" style="185" customWidth="1"/>
    <col min="9732" max="9732" width="4.28515625" style="185" customWidth="1"/>
    <col min="9733" max="9733" width="8" style="185" customWidth="1"/>
    <col min="9734" max="9734" width="8.85546875" style="185" customWidth="1"/>
    <col min="9735" max="9735" width="9.140625" style="185"/>
    <col min="9736" max="9736" width="10.140625" style="185" customWidth="1"/>
    <col min="9737" max="9738" width="9.140625" style="185"/>
    <col min="9739" max="9739" width="9.140625" style="185" bestFit="1" customWidth="1"/>
    <col min="9740" max="9983" width="9.140625" style="185"/>
    <col min="9984" max="9984" width="2.42578125" style="185" customWidth="1"/>
    <col min="9985" max="9985" width="3.5703125" style="185" customWidth="1"/>
    <col min="9986" max="9986" width="41.5703125" style="185" customWidth="1"/>
    <col min="9987" max="9987" width="6.5703125" style="185" customWidth="1"/>
    <col min="9988" max="9988" width="4.28515625" style="185" customWidth="1"/>
    <col min="9989" max="9989" width="8" style="185" customWidth="1"/>
    <col min="9990" max="9990" width="8.85546875" style="185" customWidth="1"/>
    <col min="9991" max="9991" width="9.140625" style="185"/>
    <col min="9992" max="9992" width="10.140625" style="185" customWidth="1"/>
    <col min="9993" max="9994" width="9.140625" style="185"/>
    <col min="9995" max="9995" width="9.140625" style="185" bestFit="1" customWidth="1"/>
    <col min="9996" max="10239" width="9.140625" style="185"/>
    <col min="10240" max="10240" width="2.42578125" style="185" customWidth="1"/>
    <col min="10241" max="10241" width="3.5703125" style="185" customWidth="1"/>
    <col min="10242" max="10242" width="41.5703125" style="185" customWidth="1"/>
    <col min="10243" max="10243" width="6.5703125" style="185" customWidth="1"/>
    <col min="10244" max="10244" width="4.28515625" style="185" customWidth="1"/>
    <col min="10245" max="10245" width="8" style="185" customWidth="1"/>
    <col min="10246" max="10246" width="8.85546875" style="185" customWidth="1"/>
    <col min="10247" max="10247" width="9.140625" style="185"/>
    <col min="10248" max="10248" width="10.140625" style="185" customWidth="1"/>
    <col min="10249" max="10250" width="9.140625" style="185"/>
    <col min="10251" max="10251" width="9.140625" style="185" bestFit="1" customWidth="1"/>
    <col min="10252" max="10495" width="9.140625" style="185"/>
    <col min="10496" max="10496" width="2.42578125" style="185" customWidth="1"/>
    <col min="10497" max="10497" width="3.5703125" style="185" customWidth="1"/>
    <col min="10498" max="10498" width="41.5703125" style="185" customWidth="1"/>
    <col min="10499" max="10499" width="6.5703125" style="185" customWidth="1"/>
    <col min="10500" max="10500" width="4.28515625" style="185" customWidth="1"/>
    <col min="10501" max="10501" width="8" style="185" customWidth="1"/>
    <col min="10502" max="10502" width="8.85546875" style="185" customWidth="1"/>
    <col min="10503" max="10503" width="9.140625" style="185"/>
    <col min="10504" max="10504" width="10.140625" style="185" customWidth="1"/>
    <col min="10505" max="10506" width="9.140625" style="185"/>
    <col min="10507" max="10507" width="9.140625" style="185" bestFit="1" customWidth="1"/>
    <col min="10508" max="10751" width="9.140625" style="185"/>
    <col min="10752" max="10752" width="2.42578125" style="185" customWidth="1"/>
    <col min="10753" max="10753" width="3.5703125" style="185" customWidth="1"/>
    <col min="10754" max="10754" width="41.5703125" style="185" customWidth="1"/>
    <col min="10755" max="10755" width="6.5703125" style="185" customWidth="1"/>
    <col min="10756" max="10756" width="4.28515625" style="185" customWidth="1"/>
    <col min="10757" max="10757" width="8" style="185" customWidth="1"/>
    <col min="10758" max="10758" width="8.85546875" style="185" customWidth="1"/>
    <col min="10759" max="10759" width="9.140625" style="185"/>
    <col min="10760" max="10760" width="10.140625" style="185" customWidth="1"/>
    <col min="10761" max="10762" width="9.140625" style="185"/>
    <col min="10763" max="10763" width="9.140625" style="185" bestFit="1" customWidth="1"/>
    <col min="10764" max="11007" width="9.140625" style="185"/>
    <col min="11008" max="11008" width="2.42578125" style="185" customWidth="1"/>
    <col min="11009" max="11009" width="3.5703125" style="185" customWidth="1"/>
    <col min="11010" max="11010" width="41.5703125" style="185" customWidth="1"/>
    <col min="11011" max="11011" width="6.5703125" style="185" customWidth="1"/>
    <col min="11012" max="11012" width="4.28515625" style="185" customWidth="1"/>
    <col min="11013" max="11013" width="8" style="185" customWidth="1"/>
    <col min="11014" max="11014" width="8.85546875" style="185" customWidth="1"/>
    <col min="11015" max="11015" width="9.140625" style="185"/>
    <col min="11016" max="11016" width="10.140625" style="185" customWidth="1"/>
    <col min="11017" max="11018" width="9.140625" style="185"/>
    <col min="11019" max="11019" width="9.140625" style="185" bestFit="1" customWidth="1"/>
    <col min="11020" max="11263" width="9.140625" style="185"/>
    <col min="11264" max="11264" width="2.42578125" style="185" customWidth="1"/>
    <col min="11265" max="11265" width="3.5703125" style="185" customWidth="1"/>
    <col min="11266" max="11266" width="41.5703125" style="185" customWidth="1"/>
    <col min="11267" max="11267" width="6.5703125" style="185" customWidth="1"/>
    <col min="11268" max="11268" width="4.28515625" style="185" customWidth="1"/>
    <col min="11269" max="11269" width="8" style="185" customWidth="1"/>
    <col min="11270" max="11270" width="8.85546875" style="185" customWidth="1"/>
    <col min="11271" max="11271" width="9.140625" style="185"/>
    <col min="11272" max="11272" width="10.140625" style="185" customWidth="1"/>
    <col min="11273" max="11274" width="9.140625" style="185"/>
    <col min="11275" max="11275" width="9.140625" style="185" bestFit="1" customWidth="1"/>
    <col min="11276" max="11519" width="9.140625" style="185"/>
    <col min="11520" max="11520" width="2.42578125" style="185" customWidth="1"/>
    <col min="11521" max="11521" width="3.5703125" style="185" customWidth="1"/>
    <col min="11522" max="11522" width="41.5703125" style="185" customWidth="1"/>
    <col min="11523" max="11523" width="6.5703125" style="185" customWidth="1"/>
    <col min="11524" max="11524" width="4.28515625" style="185" customWidth="1"/>
    <col min="11525" max="11525" width="8" style="185" customWidth="1"/>
    <col min="11526" max="11526" width="8.85546875" style="185" customWidth="1"/>
    <col min="11527" max="11527" width="9.140625" style="185"/>
    <col min="11528" max="11528" width="10.140625" style="185" customWidth="1"/>
    <col min="11529" max="11530" width="9.140625" style="185"/>
    <col min="11531" max="11531" width="9.140625" style="185" bestFit="1" customWidth="1"/>
    <col min="11532" max="11775" width="9.140625" style="185"/>
    <col min="11776" max="11776" width="2.42578125" style="185" customWidth="1"/>
    <col min="11777" max="11777" width="3.5703125" style="185" customWidth="1"/>
    <col min="11778" max="11778" width="41.5703125" style="185" customWidth="1"/>
    <col min="11779" max="11779" width="6.5703125" style="185" customWidth="1"/>
    <col min="11780" max="11780" width="4.28515625" style="185" customWidth="1"/>
    <col min="11781" max="11781" width="8" style="185" customWidth="1"/>
    <col min="11782" max="11782" width="8.85546875" style="185" customWidth="1"/>
    <col min="11783" max="11783" width="9.140625" style="185"/>
    <col min="11784" max="11784" width="10.140625" style="185" customWidth="1"/>
    <col min="11785" max="11786" width="9.140625" style="185"/>
    <col min="11787" max="11787" width="9.140625" style="185" bestFit="1" customWidth="1"/>
    <col min="11788" max="12031" width="9.140625" style="185"/>
    <col min="12032" max="12032" width="2.42578125" style="185" customWidth="1"/>
    <col min="12033" max="12033" width="3.5703125" style="185" customWidth="1"/>
    <col min="12034" max="12034" width="41.5703125" style="185" customWidth="1"/>
    <col min="12035" max="12035" width="6.5703125" style="185" customWidth="1"/>
    <col min="12036" max="12036" width="4.28515625" style="185" customWidth="1"/>
    <col min="12037" max="12037" width="8" style="185" customWidth="1"/>
    <col min="12038" max="12038" width="8.85546875" style="185" customWidth="1"/>
    <col min="12039" max="12039" width="9.140625" style="185"/>
    <col min="12040" max="12040" width="10.140625" style="185" customWidth="1"/>
    <col min="12041" max="12042" width="9.140625" style="185"/>
    <col min="12043" max="12043" width="9.140625" style="185" bestFit="1" customWidth="1"/>
    <col min="12044" max="12287" width="9.140625" style="185"/>
    <col min="12288" max="12288" width="2.42578125" style="185" customWidth="1"/>
    <col min="12289" max="12289" width="3.5703125" style="185" customWidth="1"/>
    <col min="12290" max="12290" width="41.5703125" style="185" customWidth="1"/>
    <col min="12291" max="12291" width="6.5703125" style="185" customWidth="1"/>
    <col min="12292" max="12292" width="4.28515625" style="185" customWidth="1"/>
    <col min="12293" max="12293" width="8" style="185" customWidth="1"/>
    <col min="12294" max="12294" width="8.85546875" style="185" customWidth="1"/>
    <col min="12295" max="12295" width="9.140625" style="185"/>
    <col min="12296" max="12296" width="10.140625" style="185" customWidth="1"/>
    <col min="12297" max="12298" width="9.140625" style="185"/>
    <col min="12299" max="12299" width="9.140625" style="185" bestFit="1" customWidth="1"/>
    <col min="12300" max="12543" width="9.140625" style="185"/>
    <col min="12544" max="12544" width="2.42578125" style="185" customWidth="1"/>
    <col min="12545" max="12545" width="3.5703125" style="185" customWidth="1"/>
    <col min="12546" max="12546" width="41.5703125" style="185" customWidth="1"/>
    <col min="12547" max="12547" width="6.5703125" style="185" customWidth="1"/>
    <col min="12548" max="12548" width="4.28515625" style="185" customWidth="1"/>
    <col min="12549" max="12549" width="8" style="185" customWidth="1"/>
    <col min="12550" max="12550" width="8.85546875" style="185" customWidth="1"/>
    <col min="12551" max="12551" width="9.140625" style="185"/>
    <col min="12552" max="12552" width="10.140625" style="185" customWidth="1"/>
    <col min="12553" max="12554" width="9.140625" style="185"/>
    <col min="12555" max="12555" width="9.140625" style="185" bestFit="1" customWidth="1"/>
    <col min="12556" max="12799" width="9.140625" style="185"/>
    <col min="12800" max="12800" width="2.42578125" style="185" customWidth="1"/>
    <col min="12801" max="12801" width="3.5703125" style="185" customWidth="1"/>
    <col min="12802" max="12802" width="41.5703125" style="185" customWidth="1"/>
    <col min="12803" max="12803" width="6.5703125" style="185" customWidth="1"/>
    <col min="12804" max="12804" width="4.28515625" style="185" customWidth="1"/>
    <col min="12805" max="12805" width="8" style="185" customWidth="1"/>
    <col min="12806" max="12806" width="8.85546875" style="185" customWidth="1"/>
    <col min="12807" max="12807" width="9.140625" style="185"/>
    <col min="12808" max="12808" width="10.140625" style="185" customWidth="1"/>
    <col min="12809" max="12810" width="9.140625" style="185"/>
    <col min="12811" max="12811" width="9.140625" style="185" bestFit="1" customWidth="1"/>
    <col min="12812" max="13055" width="9.140625" style="185"/>
    <col min="13056" max="13056" width="2.42578125" style="185" customWidth="1"/>
    <col min="13057" max="13057" width="3.5703125" style="185" customWidth="1"/>
    <col min="13058" max="13058" width="41.5703125" style="185" customWidth="1"/>
    <col min="13059" max="13059" width="6.5703125" style="185" customWidth="1"/>
    <col min="13060" max="13060" width="4.28515625" style="185" customWidth="1"/>
    <col min="13061" max="13061" width="8" style="185" customWidth="1"/>
    <col min="13062" max="13062" width="8.85546875" style="185" customWidth="1"/>
    <col min="13063" max="13063" width="9.140625" style="185"/>
    <col min="13064" max="13064" width="10.140625" style="185" customWidth="1"/>
    <col min="13065" max="13066" width="9.140625" style="185"/>
    <col min="13067" max="13067" width="9.140625" style="185" bestFit="1" customWidth="1"/>
    <col min="13068" max="13311" width="9.140625" style="185"/>
    <col min="13312" max="13312" width="2.42578125" style="185" customWidth="1"/>
    <col min="13313" max="13313" width="3.5703125" style="185" customWidth="1"/>
    <col min="13314" max="13314" width="41.5703125" style="185" customWidth="1"/>
    <col min="13315" max="13315" width="6.5703125" style="185" customWidth="1"/>
    <col min="13316" max="13316" width="4.28515625" style="185" customWidth="1"/>
    <col min="13317" max="13317" width="8" style="185" customWidth="1"/>
    <col min="13318" max="13318" width="8.85546875" style="185" customWidth="1"/>
    <col min="13319" max="13319" width="9.140625" style="185"/>
    <col min="13320" max="13320" width="10.140625" style="185" customWidth="1"/>
    <col min="13321" max="13322" width="9.140625" style="185"/>
    <col min="13323" max="13323" width="9.140625" style="185" bestFit="1" customWidth="1"/>
    <col min="13324" max="13567" width="9.140625" style="185"/>
    <col min="13568" max="13568" width="2.42578125" style="185" customWidth="1"/>
    <col min="13569" max="13569" width="3.5703125" style="185" customWidth="1"/>
    <col min="13570" max="13570" width="41.5703125" style="185" customWidth="1"/>
    <col min="13571" max="13571" width="6.5703125" style="185" customWidth="1"/>
    <col min="13572" max="13572" width="4.28515625" style="185" customWidth="1"/>
    <col min="13573" max="13573" width="8" style="185" customWidth="1"/>
    <col min="13574" max="13574" width="8.85546875" style="185" customWidth="1"/>
    <col min="13575" max="13575" width="9.140625" style="185"/>
    <col min="13576" max="13576" width="10.140625" style="185" customWidth="1"/>
    <col min="13577" max="13578" width="9.140625" style="185"/>
    <col min="13579" max="13579" width="9.140625" style="185" bestFit="1" customWidth="1"/>
    <col min="13580" max="13823" width="9.140625" style="185"/>
    <col min="13824" max="13824" width="2.42578125" style="185" customWidth="1"/>
    <col min="13825" max="13825" width="3.5703125" style="185" customWidth="1"/>
    <col min="13826" max="13826" width="41.5703125" style="185" customWidth="1"/>
    <col min="13827" max="13827" width="6.5703125" style="185" customWidth="1"/>
    <col min="13828" max="13828" width="4.28515625" style="185" customWidth="1"/>
    <col min="13829" max="13829" width="8" style="185" customWidth="1"/>
    <col min="13830" max="13830" width="8.85546875" style="185" customWidth="1"/>
    <col min="13831" max="13831" width="9.140625" style="185"/>
    <col min="13832" max="13832" width="10.140625" style="185" customWidth="1"/>
    <col min="13833" max="13834" width="9.140625" style="185"/>
    <col min="13835" max="13835" width="9.140625" style="185" bestFit="1" customWidth="1"/>
    <col min="13836" max="14079" width="9.140625" style="185"/>
    <col min="14080" max="14080" width="2.42578125" style="185" customWidth="1"/>
    <col min="14081" max="14081" width="3.5703125" style="185" customWidth="1"/>
    <col min="14082" max="14082" width="41.5703125" style="185" customWidth="1"/>
    <col min="14083" max="14083" width="6.5703125" style="185" customWidth="1"/>
    <col min="14084" max="14084" width="4.28515625" style="185" customWidth="1"/>
    <col min="14085" max="14085" width="8" style="185" customWidth="1"/>
    <col min="14086" max="14086" width="8.85546875" style="185" customWidth="1"/>
    <col min="14087" max="14087" width="9.140625" style="185"/>
    <col min="14088" max="14088" width="10.140625" style="185" customWidth="1"/>
    <col min="14089" max="14090" width="9.140625" style="185"/>
    <col min="14091" max="14091" width="9.140625" style="185" bestFit="1" customWidth="1"/>
    <col min="14092" max="14335" width="9.140625" style="185"/>
    <col min="14336" max="14336" width="2.42578125" style="185" customWidth="1"/>
    <col min="14337" max="14337" width="3.5703125" style="185" customWidth="1"/>
    <col min="14338" max="14338" width="41.5703125" style="185" customWidth="1"/>
    <col min="14339" max="14339" width="6.5703125" style="185" customWidth="1"/>
    <col min="14340" max="14340" width="4.28515625" style="185" customWidth="1"/>
    <col min="14341" max="14341" width="8" style="185" customWidth="1"/>
    <col min="14342" max="14342" width="8.85546875" style="185" customWidth="1"/>
    <col min="14343" max="14343" width="9.140625" style="185"/>
    <col min="14344" max="14344" width="10.140625" style="185" customWidth="1"/>
    <col min="14345" max="14346" width="9.140625" style="185"/>
    <col min="14347" max="14347" width="9.140625" style="185" bestFit="1" customWidth="1"/>
    <col min="14348" max="14591" width="9.140625" style="185"/>
    <col min="14592" max="14592" width="2.42578125" style="185" customWidth="1"/>
    <col min="14593" max="14593" width="3.5703125" style="185" customWidth="1"/>
    <col min="14594" max="14594" width="41.5703125" style="185" customWidth="1"/>
    <col min="14595" max="14595" width="6.5703125" style="185" customWidth="1"/>
    <col min="14596" max="14596" width="4.28515625" style="185" customWidth="1"/>
    <col min="14597" max="14597" width="8" style="185" customWidth="1"/>
    <col min="14598" max="14598" width="8.85546875" style="185" customWidth="1"/>
    <col min="14599" max="14599" width="9.140625" style="185"/>
    <col min="14600" max="14600" width="10.140625" style="185" customWidth="1"/>
    <col min="14601" max="14602" width="9.140625" style="185"/>
    <col min="14603" max="14603" width="9.140625" style="185" bestFit="1" customWidth="1"/>
    <col min="14604" max="14847" width="9.140625" style="185"/>
    <col min="14848" max="14848" width="2.42578125" style="185" customWidth="1"/>
    <col min="14849" max="14849" width="3.5703125" style="185" customWidth="1"/>
    <col min="14850" max="14850" width="41.5703125" style="185" customWidth="1"/>
    <col min="14851" max="14851" width="6.5703125" style="185" customWidth="1"/>
    <col min="14852" max="14852" width="4.28515625" style="185" customWidth="1"/>
    <col min="14853" max="14853" width="8" style="185" customWidth="1"/>
    <col min="14854" max="14854" width="8.85546875" style="185" customWidth="1"/>
    <col min="14855" max="14855" width="9.140625" style="185"/>
    <col min="14856" max="14856" width="10.140625" style="185" customWidth="1"/>
    <col min="14857" max="14858" width="9.140625" style="185"/>
    <col min="14859" max="14859" width="9.140625" style="185" bestFit="1" customWidth="1"/>
    <col min="14860" max="15103" width="9.140625" style="185"/>
    <col min="15104" max="15104" width="2.42578125" style="185" customWidth="1"/>
    <col min="15105" max="15105" width="3.5703125" style="185" customWidth="1"/>
    <col min="15106" max="15106" width="41.5703125" style="185" customWidth="1"/>
    <col min="15107" max="15107" width="6.5703125" style="185" customWidth="1"/>
    <col min="15108" max="15108" width="4.28515625" style="185" customWidth="1"/>
    <col min="15109" max="15109" width="8" style="185" customWidth="1"/>
    <col min="15110" max="15110" width="8.85546875" style="185" customWidth="1"/>
    <col min="15111" max="15111" width="9.140625" style="185"/>
    <col min="15112" max="15112" width="10.140625" style="185" customWidth="1"/>
    <col min="15113" max="15114" width="9.140625" style="185"/>
    <col min="15115" max="15115" width="9.140625" style="185" bestFit="1" customWidth="1"/>
    <col min="15116" max="15359" width="9.140625" style="185"/>
    <col min="15360" max="15360" width="2.42578125" style="185" customWidth="1"/>
    <col min="15361" max="15361" width="3.5703125" style="185" customWidth="1"/>
    <col min="15362" max="15362" width="41.5703125" style="185" customWidth="1"/>
    <col min="15363" max="15363" width="6.5703125" style="185" customWidth="1"/>
    <col min="15364" max="15364" width="4.28515625" style="185" customWidth="1"/>
    <col min="15365" max="15365" width="8" style="185" customWidth="1"/>
    <col min="15366" max="15366" width="8.85546875" style="185" customWidth="1"/>
    <col min="15367" max="15367" width="9.140625" style="185"/>
    <col min="15368" max="15368" width="10.140625" style="185" customWidth="1"/>
    <col min="15369" max="15370" width="9.140625" style="185"/>
    <col min="15371" max="15371" width="9.140625" style="185" bestFit="1" customWidth="1"/>
    <col min="15372" max="15615" width="9.140625" style="185"/>
    <col min="15616" max="15616" width="2.42578125" style="185" customWidth="1"/>
    <col min="15617" max="15617" width="3.5703125" style="185" customWidth="1"/>
    <col min="15618" max="15618" width="41.5703125" style="185" customWidth="1"/>
    <col min="15619" max="15619" width="6.5703125" style="185" customWidth="1"/>
    <col min="15620" max="15620" width="4.28515625" style="185" customWidth="1"/>
    <col min="15621" max="15621" width="8" style="185" customWidth="1"/>
    <col min="15622" max="15622" width="8.85546875" style="185" customWidth="1"/>
    <col min="15623" max="15623" width="9.140625" style="185"/>
    <col min="15624" max="15624" width="10.140625" style="185" customWidth="1"/>
    <col min="15625" max="15626" width="9.140625" style="185"/>
    <col min="15627" max="15627" width="9.140625" style="185" bestFit="1" customWidth="1"/>
    <col min="15628" max="15871" width="9.140625" style="185"/>
    <col min="15872" max="15872" width="2.42578125" style="185" customWidth="1"/>
    <col min="15873" max="15873" width="3.5703125" style="185" customWidth="1"/>
    <col min="15874" max="15874" width="41.5703125" style="185" customWidth="1"/>
    <col min="15875" max="15875" width="6.5703125" style="185" customWidth="1"/>
    <col min="15876" max="15876" width="4.28515625" style="185" customWidth="1"/>
    <col min="15877" max="15877" width="8" style="185" customWidth="1"/>
    <col min="15878" max="15878" width="8.85546875" style="185" customWidth="1"/>
    <col min="15879" max="15879" width="9.140625" style="185"/>
    <col min="15880" max="15880" width="10.140625" style="185" customWidth="1"/>
    <col min="15881" max="15882" width="9.140625" style="185"/>
    <col min="15883" max="15883" width="9.140625" style="185" bestFit="1" customWidth="1"/>
    <col min="15884" max="16127" width="9.140625" style="185"/>
    <col min="16128" max="16128" width="2.42578125" style="185" customWidth="1"/>
    <col min="16129" max="16129" width="3.5703125" style="185" customWidth="1"/>
    <col min="16130" max="16130" width="41.5703125" style="185" customWidth="1"/>
    <col min="16131" max="16131" width="6.5703125" style="185" customWidth="1"/>
    <col min="16132" max="16132" width="4.28515625" style="185" customWidth="1"/>
    <col min="16133" max="16133" width="8" style="185" customWidth="1"/>
    <col min="16134" max="16134" width="8.85546875" style="185" customWidth="1"/>
    <col min="16135" max="16135" width="9.140625" style="185"/>
    <col min="16136" max="16136" width="10.140625" style="185" customWidth="1"/>
    <col min="16137" max="16138" width="9.140625" style="185"/>
    <col min="16139" max="16139" width="9.140625" style="185" bestFit="1" customWidth="1"/>
    <col min="16140" max="16384" width="9.140625" style="185"/>
  </cols>
  <sheetData>
    <row r="1" spans="1:11" x14ac:dyDescent="0.2">
      <c r="A1" s="21" t="s">
        <v>165</v>
      </c>
      <c r="B1" s="62" t="s">
        <v>6</v>
      </c>
    </row>
    <row r="2" spans="1:11" x14ac:dyDescent="0.2">
      <c r="A2" s="21" t="s">
        <v>166</v>
      </c>
      <c r="B2" s="62" t="s">
        <v>7</v>
      </c>
    </row>
    <row r="3" spans="1:11" x14ac:dyDescent="0.2">
      <c r="A3" s="21" t="s">
        <v>168</v>
      </c>
      <c r="B3" s="62" t="s">
        <v>278</v>
      </c>
    </row>
    <row r="4" spans="1:11" x14ac:dyDescent="0.2">
      <c r="A4" s="186"/>
      <c r="B4" s="62" t="s">
        <v>386</v>
      </c>
    </row>
    <row r="5" spans="1:11" s="26" customFormat="1" ht="76.5" x14ac:dyDescent="0.2">
      <c r="A5" s="187" t="s">
        <v>0</v>
      </c>
      <c r="B5" s="188" t="s">
        <v>39</v>
      </c>
      <c r="C5" s="189" t="s">
        <v>8</v>
      </c>
      <c r="D5" s="190" t="s">
        <v>9</v>
      </c>
      <c r="E5" s="191" t="s">
        <v>280</v>
      </c>
      <c r="F5" s="191" t="s">
        <v>44</v>
      </c>
    </row>
    <row r="6" spans="1:11" s="26" customFormat="1" x14ac:dyDescent="0.2">
      <c r="A6" s="92">
        <v>1</v>
      </c>
      <c r="B6" s="63"/>
      <c r="C6" s="27"/>
      <c r="D6" s="28"/>
      <c r="E6" s="29"/>
      <c r="F6" s="192"/>
    </row>
    <row r="7" spans="1:11" ht="15" x14ac:dyDescent="0.2">
      <c r="A7" s="193"/>
      <c r="B7" s="194" t="s">
        <v>380</v>
      </c>
      <c r="D7" s="195"/>
      <c r="E7" s="196"/>
      <c r="F7" s="196"/>
      <c r="G7" s="178"/>
      <c r="H7" s="178"/>
    </row>
    <row r="8" spans="1:11" x14ac:dyDescent="0.2">
      <c r="A8" s="169"/>
      <c r="B8" s="170"/>
      <c r="C8" s="153"/>
      <c r="D8" s="153"/>
      <c r="E8" s="152"/>
      <c r="F8" s="152"/>
      <c r="G8" s="197"/>
      <c r="H8" s="178"/>
      <c r="K8" s="152"/>
    </row>
    <row r="9" spans="1:11" x14ac:dyDescent="0.2">
      <c r="A9" s="169">
        <v>1</v>
      </c>
      <c r="B9" s="155" t="s">
        <v>344</v>
      </c>
      <c r="C9" s="152"/>
      <c r="D9" s="153"/>
      <c r="E9" s="152"/>
      <c r="F9" s="152"/>
      <c r="G9" s="197"/>
      <c r="H9" s="198"/>
      <c r="K9" s="152"/>
    </row>
    <row r="10" spans="1:11" ht="63.75" x14ac:dyDescent="0.2">
      <c r="A10" s="169"/>
      <c r="B10" s="199" t="s">
        <v>345</v>
      </c>
      <c r="C10" s="154"/>
      <c r="D10" s="154"/>
      <c r="E10" s="154"/>
      <c r="F10" s="157"/>
      <c r="G10" s="197"/>
      <c r="H10" s="198"/>
      <c r="K10" s="152"/>
    </row>
    <row r="11" spans="1:11" x14ac:dyDescent="0.2">
      <c r="A11" s="169"/>
      <c r="B11" s="151"/>
      <c r="C11" s="152">
        <v>1</v>
      </c>
      <c r="D11" s="153" t="s">
        <v>346</v>
      </c>
      <c r="E11" s="239"/>
      <c r="F11" s="152">
        <f>+C11*E11</f>
        <v>0</v>
      </c>
      <c r="G11" s="197"/>
      <c r="H11" s="178"/>
      <c r="K11" s="152"/>
    </row>
    <row r="12" spans="1:11" x14ac:dyDescent="0.2">
      <c r="A12" s="200"/>
      <c r="B12" s="201"/>
      <c r="C12" s="161"/>
      <c r="D12" s="161"/>
      <c r="E12" s="160"/>
      <c r="F12" s="160"/>
      <c r="G12" s="197"/>
      <c r="H12" s="178"/>
      <c r="K12" s="152"/>
    </row>
    <row r="13" spans="1:11" x14ac:dyDescent="0.2">
      <c r="A13" s="169">
        <v>2</v>
      </c>
      <c r="B13" s="155" t="s">
        <v>347</v>
      </c>
      <c r="C13" s="153"/>
      <c r="D13" s="153"/>
      <c r="E13" s="152"/>
      <c r="F13" s="152"/>
      <c r="G13" s="197"/>
      <c r="H13" s="198"/>
      <c r="K13" s="152"/>
    </row>
    <row r="14" spans="1:11" ht="140.25" x14ac:dyDescent="0.2">
      <c r="A14" s="169"/>
      <c r="B14" s="199" t="s">
        <v>348</v>
      </c>
      <c r="C14" s="152"/>
      <c r="D14" s="153"/>
      <c r="E14" s="152"/>
      <c r="F14" s="152"/>
      <c r="G14" s="197"/>
      <c r="H14" s="198"/>
      <c r="K14" s="152"/>
    </row>
    <row r="15" spans="1:11" x14ac:dyDescent="0.2">
      <c r="A15" s="169"/>
      <c r="B15" s="151"/>
      <c r="C15" s="152">
        <v>3</v>
      </c>
      <c r="D15" s="153" t="s">
        <v>296</v>
      </c>
      <c r="E15" s="239"/>
      <c r="F15" s="152">
        <f>+C15*E15</f>
        <v>0</v>
      </c>
      <c r="G15" s="197"/>
      <c r="H15" s="198"/>
      <c r="K15" s="152"/>
    </row>
    <row r="16" spans="1:11" x14ac:dyDescent="0.2">
      <c r="A16" s="200"/>
      <c r="B16" s="201"/>
      <c r="C16" s="161"/>
      <c r="D16" s="161"/>
      <c r="E16" s="160"/>
      <c r="F16" s="160"/>
      <c r="G16" s="197"/>
      <c r="H16" s="178"/>
      <c r="K16" s="152"/>
    </row>
    <row r="17" spans="1:11" x14ac:dyDescent="0.2">
      <c r="A17" s="169">
        <v>3</v>
      </c>
      <c r="B17" s="155" t="s">
        <v>349</v>
      </c>
      <c r="C17" s="153"/>
      <c r="D17" s="153"/>
      <c r="E17" s="152"/>
      <c r="F17" s="152"/>
      <c r="G17" s="197"/>
      <c r="H17" s="198"/>
      <c r="K17" s="152"/>
    </row>
    <row r="18" spans="1:11" ht="124.5" customHeight="1" x14ac:dyDescent="0.2">
      <c r="A18" s="169"/>
      <c r="B18" s="199" t="s">
        <v>381</v>
      </c>
      <c r="C18" s="178"/>
      <c r="D18" s="178"/>
      <c r="E18" s="152"/>
      <c r="F18" s="152"/>
      <c r="G18" s="197"/>
      <c r="H18" s="198"/>
      <c r="K18" s="152"/>
    </row>
    <row r="19" spans="1:11" x14ac:dyDescent="0.2">
      <c r="A19" s="169"/>
      <c r="B19" s="151"/>
      <c r="C19" s="152">
        <v>1</v>
      </c>
      <c r="D19" s="153" t="s">
        <v>346</v>
      </c>
      <c r="E19" s="239"/>
      <c r="F19" s="152">
        <f>+C19*E19</f>
        <v>0</v>
      </c>
      <c r="G19" s="197"/>
      <c r="H19" s="198"/>
      <c r="K19" s="152"/>
    </row>
    <row r="20" spans="1:11" x14ac:dyDescent="0.2">
      <c r="A20" s="200"/>
      <c r="B20" s="201"/>
      <c r="C20" s="161"/>
      <c r="D20" s="161"/>
      <c r="E20" s="160"/>
      <c r="F20" s="160"/>
      <c r="G20" s="197"/>
      <c r="H20" s="198"/>
      <c r="K20" s="152"/>
    </row>
    <row r="21" spans="1:11" x14ac:dyDescent="0.2">
      <c r="A21" s="169">
        <v>4</v>
      </c>
      <c r="B21" s="155" t="s">
        <v>351</v>
      </c>
      <c r="C21" s="152"/>
      <c r="D21" s="153"/>
      <c r="E21" s="152"/>
      <c r="F21" s="152"/>
      <c r="G21" s="197"/>
      <c r="H21" s="198"/>
      <c r="K21" s="152"/>
    </row>
    <row r="22" spans="1:11" ht="76.5" x14ac:dyDescent="0.2">
      <c r="B22" s="199" t="s">
        <v>352</v>
      </c>
    </row>
    <row r="23" spans="1:11" x14ac:dyDescent="0.2">
      <c r="A23" s="169"/>
      <c r="B23" s="151"/>
      <c r="C23" s="152">
        <v>1</v>
      </c>
      <c r="D23" s="153" t="s">
        <v>346</v>
      </c>
      <c r="E23" s="239"/>
      <c r="F23" s="152">
        <f>+C23*E23</f>
        <v>0</v>
      </c>
      <c r="H23" s="178"/>
      <c r="K23" s="152"/>
    </row>
    <row r="24" spans="1:11" x14ac:dyDescent="0.2">
      <c r="A24" s="200"/>
      <c r="B24" s="201"/>
      <c r="C24" s="161"/>
      <c r="D24" s="161"/>
      <c r="E24" s="160"/>
      <c r="F24" s="160"/>
      <c r="G24" s="197"/>
      <c r="H24" s="178"/>
      <c r="K24" s="152"/>
    </row>
    <row r="25" spans="1:11" ht="25.5" x14ac:dyDescent="0.2">
      <c r="A25" s="169">
        <v>5</v>
      </c>
      <c r="B25" s="155" t="s">
        <v>353</v>
      </c>
      <c r="C25" s="152"/>
      <c r="D25" s="153"/>
      <c r="E25" s="152"/>
      <c r="F25" s="152"/>
      <c r="G25" s="197"/>
      <c r="H25" s="178"/>
    </row>
    <row r="26" spans="1:11" ht="76.5" x14ac:dyDescent="0.2">
      <c r="A26" s="150"/>
      <c r="B26" s="199" t="s">
        <v>354</v>
      </c>
      <c r="C26" s="152"/>
      <c r="D26" s="153"/>
      <c r="E26" s="152"/>
      <c r="F26" s="152"/>
      <c r="G26" s="197"/>
      <c r="H26" s="178"/>
    </row>
    <row r="27" spans="1:11" x14ac:dyDescent="0.2">
      <c r="A27" s="169"/>
      <c r="B27" s="151"/>
      <c r="C27" s="152">
        <v>4.0199999999999996</v>
      </c>
      <c r="D27" s="153" t="s">
        <v>296</v>
      </c>
      <c r="E27" s="239"/>
      <c r="F27" s="152">
        <f>+C27*E27</f>
        <v>0</v>
      </c>
      <c r="G27" s="197"/>
      <c r="H27" s="178"/>
    </row>
    <row r="28" spans="1:11" x14ac:dyDescent="0.2">
      <c r="A28" s="200"/>
      <c r="B28" s="201"/>
      <c r="C28" s="161"/>
      <c r="D28" s="161"/>
      <c r="E28" s="160"/>
      <c r="F28" s="160"/>
      <c r="G28" s="197"/>
      <c r="H28" s="178"/>
      <c r="K28" s="152"/>
    </row>
    <row r="29" spans="1:11" x14ac:dyDescent="0.2">
      <c r="A29" s="178"/>
      <c r="B29" s="170"/>
      <c r="C29" s="178"/>
      <c r="D29" s="178"/>
      <c r="E29" s="152"/>
      <c r="F29" s="152"/>
      <c r="G29" s="178"/>
      <c r="H29" s="178"/>
    </row>
    <row r="30" spans="1:11" x14ac:dyDescent="0.2">
      <c r="A30" s="202"/>
      <c r="B30" s="203" t="s">
        <v>355</v>
      </c>
      <c r="C30" s="203"/>
      <c r="D30" s="204"/>
      <c r="E30" s="205"/>
      <c r="F30" s="206">
        <f>SUM(F10:F27)</f>
        <v>0</v>
      </c>
      <c r="G30" s="178"/>
    </row>
  </sheetData>
  <sheetProtection algorithmName="SHA-512" hashValue="1BG+CHx7qhaJ30HQlNnqqqq0S1sZj6x7VaZXebVq/1UHhLK36m5oGsRH/uwZIemCu2Xyw5MjMi67bg8AuwNjQg==" saltValue="53YLlu6672fIr5YKd1KJ6g=="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G61"/>
  <sheetViews>
    <sheetView showGridLines="0" topLeftCell="A22" zoomScaleNormal="100" zoomScaleSheetLayoutView="100" workbookViewId="0">
      <selection activeCell="D43" sqref="D43:E43"/>
    </sheetView>
  </sheetViews>
  <sheetFormatPr defaultColWidth="8.85546875" defaultRowHeight="12.75" x14ac:dyDescent="0.2"/>
  <cols>
    <col min="1" max="1" width="6.140625" style="1" customWidth="1"/>
    <col min="2" max="2" width="5.5703125" style="1" customWidth="1"/>
    <col min="3" max="3" width="27.42578125" style="1" customWidth="1"/>
    <col min="4" max="4" width="10" style="1" customWidth="1"/>
    <col min="5" max="5" width="16.140625" style="1" customWidth="1"/>
    <col min="6" max="6" width="10.85546875" style="1" bestFit="1" customWidth="1"/>
    <col min="7" max="7" width="16.42578125" style="13" bestFit="1" customWidth="1"/>
    <col min="8" max="16384" width="8.85546875" style="1"/>
  </cols>
  <sheetData>
    <row r="1" spans="1:7" ht="27" customHeight="1" x14ac:dyDescent="0.2">
      <c r="A1" s="20" t="s">
        <v>3</v>
      </c>
      <c r="B1" s="20"/>
      <c r="C1" s="20"/>
      <c r="D1" s="20"/>
      <c r="E1" s="20"/>
      <c r="F1" s="20"/>
      <c r="G1" s="20"/>
    </row>
    <row r="2" spans="1:7" ht="15" customHeight="1" x14ac:dyDescent="0.2">
      <c r="A2" s="319" t="s">
        <v>119</v>
      </c>
      <c r="B2" s="319"/>
      <c r="C2" s="319"/>
      <c r="D2" s="319"/>
      <c r="E2" s="319"/>
      <c r="F2" s="319"/>
      <c r="G2" s="319"/>
    </row>
    <row r="3" spans="1:7" ht="15" customHeight="1" x14ac:dyDescent="0.2">
      <c r="A3" s="320" t="s">
        <v>183</v>
      </c>
      <c r="B3" s="319"/>
      <c r="C3" s="319"/>
      <c r="D3" s="319"/>
      <c r="E3" s="319"/>
      <c r="F3" s="319"/>
      <c r="G3" s="319"/>
    </row>
    <row r="4" spans="1:7" ht="15" customHeight="1" x14ac:dyDescent="0.2">
      <c r="A4" s="319"/>
      <c r="B4" s="319"/>
      <c r="C4" s="319"/>
      <c r="D4" s="319"/>
      <c r="E4" s="319"/>
      <c r="F4" s="319"/>
      <c r="G4" s="319"/>
    </row>
    <row r="5" spans="1:7" ht="15" customHeight="1" x14ac:dyDescent="0.2">
      <c r="A5" s="116"/>
      <c r="B5" s="116"/>
      <c r="C5" s="116"/>
      <c r="D5" s="116"/>
      <c r="E5" s="116"/>
      <c r="F5" s="116"/>
      <c r="G5" s="116"/>
    </row>
    <row r="6" spans="1:7" ht="25.5" customHeight="1" x14ac:dyDescent="0.2">
      <c r="A6" s="8" t="s">
        <v>113</v>
      </c>
      <c r="B6" s="321" t="s">
        <v>7</v>
      </c>
      <c r="C6" s="322"/>
      <c r="D6" s="322"/>
      <c r="E6" s="322"/>
      <c r="F6" s="323"/>
      <c r="G6" s="117" t="s">
        <v>114</v>
      </c>
    </row>
    <row r="7" spans="1:7" ht="12.75" customHeight="1" x14ac:dyDescent="0.2">
      <c r="A7" s="9"/>
      <c r="B7" s="241"/>
      <c r="C7" s="242"/>
      <c r="D7" s="242"/>
      <c r="E7" s="242"/>
      <c r="F7" s="242"/>
      <c r="G7" s="243"/>
    </row>
    <row r="8" spans="1:7" ht="12.75" customHeight="1" x14ac:dyDescent="0.2">
      <c r="A8" s="9"/>
      <c r="B8" s="286" t="s">
        <v>494</v>
      </c>
      <c r="C8" s="287"/>
      <c r="D8" s="287"/>
      <c r="E8" s="287"/>
      <c r="F8" s="324"/>
      <c r="G8" s="11">
        <f>SUM(G10:G13)</f>
        <v>0</v>
      </c>
    </row>
    <row r="9" spans="1:7" ht="12.75" customHeight="1" x14ac:dyDescent="0.2">
      <c r="A9" s="9"/>
      <c r="B9" s="118"/>
      <c r="C9" s="119"/>
      <c r="D9" s="119"/>
      <c r="E9" s="119"/>
      <c r="F9" s="120"/>
      <c r="G9" s="11"/>
    </row>
    <row r="10" spans="1:7" ht="12.75" customHeight="1" x14ac:dyDescent="0.2">
      <c r="A10" s="9"/>
      <c r="B10" s="325" t="s">
        <v>121</v>
      </c>
      <c r="C10" s="325"/>
      <c r="D10" s="325"/>
      <c r="E10" s="325"/>
      <c r="F10" s="325"/>
      <c r="G10" s="10">
        <f>G28</f>
        <v>0</v>
      </c>
    </row>
    <row r="11" spans="1:7" ht="12.75" customHeight="1" x14ac:dyDescent="0.2">
      <c r="A11" s="244"/>
      <c r="B11" s="286" t="s">
        <v>120</v>
      </c>
      <c r="C11" s="287"/>
      <c r="D11" s="287"/>
      <c r="E11" s="287"/>
      <c r="F11" s="287"/>
      <c r="G11" s="10">
        <f>G36</f>
        <v>0</v>
      </c>
    </row>
    <row r="12" spans="1:7" ht="12.75" customHeight="1" x14ac:dyDescent="0.2">
      <c r="A12" s="9"/>
      <c r="B12" s="286" t="s">
        <v>493</v>
      </c>
      <c r="C12" s="287"/>
      <c r="D12" s="287"/>
      <c r="E12" s="287"/>
      <c r="F12" s="287"/>
      <c r="G12" s="243">
        <f>SUM(G54)</f>
        <v>0</v>
      </c>
    </row>
    <row r="13" spans="1:7" ht="12.75" customHeight="1" x14ac:dyDescent="0.2">
      <c r="A13" s="262"/>
      <c r="B13" s="288" t="s">
        <v>495</v>
      </c>
      <c r="C13" s="289"/>
      <c r="D13" s="289"/>
      <c r="E13" s="289"/>
      <c r="F13" s="289"/>
      <c r="G13" s="243">
        <f>SUM(G61)</f>
        <v>0</v>
      </c>
    </row>
    <row r="14" spans="1:7" ht="12.75" customHeight="1" x14ac:dyDescent="0.2">
      <c r="A14" s="267"/>
      <c r="B14" s="268"/>
      <c r="C14" s="269"/>
      <c r="D14" s="269"/>
      <c r="E14" s="269"/>
      <c r="F14" s="269"/>
      <c r="G14" s="270"/>
    </row>
    <row r="15" spans="1:7" ht="12.75" customHeight="1" x14ac:dyDescent="0.2">
      <c r="A15" s="263"/>
      <c r="B15" s="264"/>
      <c r="C15" s="265"/>
      <c r="D15" s="265"/>
      <c r="E15" s="265"/>
      <c r="F15" s="265"/>
      <c r="G15" s="266"/>
    </row>
    <row r="16" spans="1:7" ht="15.75" x14ac:dyDescent="0.25">
      <c r="A16" s="19"/>
      <c r="B16" s="17"/>
      <c r="C16" s="18"/>
      <c r="D16" s="18"/>
      <c r="E16" s="17"/>
      <c r="F16" s="17"/>
      <c r="G16" s="16"/>
    </row>
    <row r="17" spans="1:7" x14ac:dyDescent="0.2">
      <c r="A17" s="306" t="s">
        <v>121</v>
      </c>
      <c r="B17" s="307"/>
      <c r="C17" s="307"/>
      <c r="D17" s="307"/>
      <c r="E17" s="307"/>
      <c r="F17" s="307"/>
      <c r="G17" s="308"/>
    </row>
    <row r="18" spans="1:7" ht="25.5" customHeight="1" x14ac:dyDescent="0.2">
      <c r="A18" s="293" t="s">
        <v>49</v>
      </c>
      <c r="B18" s="295" t="s">
        <v>122</v>
      </c>
      <c r="C18" s="296"/>
      <c r="D18" s="295" t="s">
        <v>123</v>
      </c>
      <c r="E18" s="296"/>
      <c r="F18" s="115" t="s">
        <v>124</v>
      </c>
      <c r="G18" s="115" t="s">
        <v>4</v>
      </c>
    </row>
    <row r="19" spans="1:7" x14ac:dyDescent="0.2">
      <c r="A19" s="294"/>
      <c r="B19" s="297"/>
      <c r="C19" s="298"/>
      <c r="D19" s="297"/>
      <c r="E19" s="298"/>
      <c r="F19" s="2" t="s">
        <v>5</v>
      </c>
      <c r="G19" s="2" t="s">
        <v>45</v>
      </c>
    </row>
    <row r="20" spans="1:7" x14ac:dyDescent="0.2">
      <c r="A20" s="3" t="s">
        <v>167</v>
      </c>
      <c r="B20" s="299" t="s">
        <v>184</v>
      </c>
      <c r="C20" s="300"/>
      <c r="D20" s="301" t="s">
        <v>185</v>
      </c>
      <c r="E20" s="302"/>
      <c r="F20" s="14">
        <v>1050</v>
      </c>
      <c r="G20" s="4">
        <f>'Vrocevod_T-1902_GD'!F364</f>
        <v>0</v>
      </c>
    </row>
    <row r="21" spans="1:7" x14ac:dyDescent="0.2">
      <c r="A21" s="3" t="s">
        <v>168</v>
      </c>
      <c r="B21" s="299" t="s">
        <v>184</v>
      </c>
      <c r="C21" s="300"/>
      <c r="D21" s="301" t="s">
        <v>186</v>
      </c>
      <c r="E21" s="302"/>
      <c r="F21" s="14">
        <v>13.5</v>
      </c>
      <c r="G21" s="4">
        <f>SUM('Vrocevod_T-1903_GD'!F216)</f>
        <v>0</v>
      </c>
    </row>
    <row r="22" spans="1:7" x14ac:dyDescent="0.2">
      <c r="A22" s="3" t="s">
        <v>169</v>
      </c>
      <c r="B22" s="299" t="s">
        <v>184</v>
      </c>
      <c r="C22" s="300"/>
      <c r="D22" s="301" t="s">
        <v>187</v>
      </c>
      <c r="E22" s="302"/>
      <c r="F22" s="14">
        <v>10</v>
      </c>
      <c r="G22" s="4">
        <f>SUM('Vrocevod_T-1904_GD'!F232)</f>
        <v>0</v>
      </c>
    </row>
    <row r="23" spans="1:7" x14ac:dyDescent="0.2">
      <c r="A23" s="3" t="s">
        <v>170</v>
      </c>
      <c r="B23" s="299" t="s">
        <v>184</v>
      </c>
      <c r="C23" s="300"/>
      <c r="D23" s="301" t="s">
        <v>188</v>
      </c>
      <c r="E23" s="302"/>
      <c r="F23" s="14">
        <v>9</v>
      </c>
      <c r="G23" s="4">
        <f>SUM('Vrocevod_T-1906_GD'!F227)</f>
        <v>0</v>
      </c>
    </row>
    <row r="24" spans="1:7" x14ac:dyDescent="0.2">
      <c r="A24" s="3" t="s">
        <v>239</v>
      </c>
      <c r="B24" s="299" t="s">
        <v>184</v>
      </c>
      <c r="C24" s="300"/>
      <c r="D24" s="301" t="s">
        <v>189</v>
      </c>
      <c r="E24" s="302"/>
      <c r="F24" s="14">
        <v>118</v>
      </c>
      <c r="G24" s="4">
        <f>SUM('Vrocevod_T-1912_GD'!F239)</f>
        <v>0</v>
      </c>
    </row>
    <row r="25" spans="1:7" x14ac:dyDescent="0.2">
      <c r="A25" s="3" t="s">
        <v>240</v>
      </c>
      <c r="B25" s="299" t="s">
        <v>184</v>
      </c>
      <c r="C25" s="300"/>
      <c r="D25" s="1" t="s">
        <v>497</v>
      </c>
      <c r="F25" s="14">
        <v>10</v>
      </c>
      <c r="G25" s="4">
        <f>SUM('Vrocevod_T-1924 ( P1627 )_GD'!F200)</f>
        <v>0</v>
      </c>
    </row>
    <row r="26" spans="1:7" x14ac:dyDescent="0.2">
      <c r="A26" s="3" t="s">
        <v>241</v>
      </c>
      <c r="B26" s="299" t="s">
        <v>184</v>
      </c>
      <c r="C26" s="300"/>
      <c r="D26" s="301" t="s">
        <v>496</v>
      </c>
      <c r="E26" s="302"/>
      <c r="F26" s="14">
        <v>11</v>
      </c>
      <c r="G26" s="4">
        <f>SUM('Vrocevod_T-1925 ( P1375 )_GD'!F196)</f>
        <v>0</v>
      </c>
    </row>
    <row r="27" spans="1:7" x14ac:dyDescent="0.2">
      <c r="A27" s="3"/>
      <c r="B27" s="299"/>
      <c r="C27" s="300"/>
      <c r="D27" s="301"/>
      <c r="E27" s="302"/>
      <c r="F27" s="14"/>
      <c r="G27" s="4"/>
    </row>
    <row r="28" spans="1:7" x14ac:dyDescent="0.2">
      <c r="A28" s="312" t="s">
        <v>190</v>
      </c>
      <c r="B28" s="313"/>
      <c r="C28" s="313"/>
      <c r="D28" s="313"/>
      <c r="E28" s="313"/>
      <c r="F28" s="314"/>
      <c r="G28" s="5">
        <f>SUM(G20:G27)</f>
        <v>0</v>
      </c>
    </row>
    <row r="29" spans="1:7" x14ac:dyDescent="0.2">
      <c r="A29" s="15"/>
      <c r="B29" s="15"/>
      <c r="C29" s="15"/>
      <c r="D29" s="15"/>
      <c r="E29" s="15"/>
      <c r="F29" s="15"/>
      <c r="G29" s="12"/>
    </row>
    <row r="30" spans="1:7" x14ac:dyDescent="0.2">
      <c r="A30" s="309" t="s">
        <v>120</v>
      </c>
      <c r="B30" s="310"/>
      <c r="C30" s="310"/>
      <c r="D30" s="310"/>
      <c r="E30" s="310"/>
      <c r="F30" s="310"/>
      <c r="G30" s="311"/>
    </row>
    <row r="31" spans="1:7" ht="25.5" customHeight="1" x14ac:dyDescent="0.2">
      <c r="A31" s="293" t="s">
        <v>49</v>
      </c>
      <c r="B31" s="295" t="s">
        <v>122</v>
      </c>
      <c r="C31" s="296"/>
      <c r="D31" s="295" t="s">
        <v>123</v>
      </c>
      <c r="E31" s="296"/>
      <c r="F31" s="115" t="s">
        <v>124</v>
      </c>
      <c r="G31" s="115" t="s">
        <v>4</v>
      </c>
    </row>
    <row r="32" spans="1:7" x14ac:dyDescent="0.2">
      <c r="A32" s="294"/>
      <c r="B32" s="297"/>
      <c r="C32" s="298"/>
      <c r="D32" s="297"/>
      <c r="E32" s="298"/>
      <c r="F32" s="2" t="s">
        <v>5</v>
      </c>
      <c r="G32" s="2" t="s">
        <v>45</v>
      </c>
    </row>
    <row r="33" spans="1:7" x14ac:dyDescent="0.2">
      <c r="A33" s="3" t="s">
        <v>242</v>
      </c>
      <c r="B33" s="299" t="s">
        <v>184</v>
      </c>
      <c r="C33" s="300"/>
      <c r="D33" s="301" t="s">
        <v>191</v>
      </c>
      <c r="E33" s="302"/>
      <c r="F33" s="14">
        <v>3</v>
      </c>
      <c r="G33" s="4">
        <f>SUM('Vroc-priklj_P-2891_GD'!F153)</f>
        <v>0</v>
      </c>
    </row>
    <row r="34" spans="1:7" x14ac:dyDescent="0.2">
      <c r="A34" s="3" t="s">
        <v>243</v>
      </c>
      <c r="B34" s="299" t="s">
        <v>184</v>
      </c>
      <c r="C34" s="300"/>
      <c r="D34" s="301" t="s">
        <v>192</v>
      </c>
      <c r="E34" s="302"/>
      <c r="F34" s="14">
        <v>12</v>
      </c>
      <c r="G34" s="4">
        <f>SUM('Vroc-priklj_P-1487_GD'!F240)</f>
        <v>0</v>
      </c>
    </row>
    <row r="35" spans="1:7" x14ac:dyDescent="0.2">
      <c r="A35" s="3"/>
      <c r="B35" s="299"/>
      <c r="C35" s="300"/>
      <c r="D35" s="301"/>
      <c r="E35" s="302"/>
      <c r="F35" s="14"/>
      <c r="G35" s="4"/>
    </row>
    <row r="36" spans="1:7" x14ac:dyDescent="0.2">
      <c r="A36" s="312" t="s">
        <v>277</v>
      </c>
      <c r="B36" s="313"/>
      <c r="C36" s="313"/>
      <c r="D36" s="313"/>
      <c r="E36" s="313"/>
      <c r="F36" s="314"/>
      <c r="G36" s="5">
        <f>SUM(G33:G35)</f>
        <v>0</v>
      </c>
    </row>
    <row r="39" spans="1:7" x14ac:dyDescent="0.2">
      <c r="A39" s="303" t="s">
        <v>492</v>
      </c>
      <c r="B39" s="304"/>
      <c r="C39" s="304"/>
      <c r="D39" s="304"/>
      <c r="E39" s="304"/>
      <c r="F39" s="304"/>
      <c r="G39" s="305"/>
    </row>
    <row r="40" spans="1:7" ht="25.5" customHeight="1" x14ac:dyDescent="0.2">
      <c r="A40" s="293" t="s">
        <v>49</v>
      </c>
      <c r="B40" s="295" t="s">
        <v>122</v>
      </c>
      <c r="C40" s="296"/>
      <c r="D40" s="295" t="s">
        <v>123</v>
      </c>
      <c r="E40" s="296"/>
      <c r="F40" s="115" t="s">
        <v>124</v>
      </c>
      <c r="G40" s="115" t="s">
        <v>4</v>
      </c>
    </row>
    <row r="41" spans="1:7" x14ac:dyDescent="0.2">
      <c r="A41" s="294"/>
      <c r="B41" s="297"/>
      <c r="C41" s="298"/>
      <c r="D41" s="297"/>
      <c r="E41" s="298"/>
      <c r="F41" s="2" t="s">
        <v>5</v>
      </c>
      <c r="G41" s="2" t="s">
        <v>45</v>
      </c>
    </row>
    <row r="42" spans="1:7" s="274" customFormat="1" x14ac:dyDescent="0.2">
      <c r="A42" s="271" t="s">
        <v>167</v>
      </c>
      <c r="B42" s="317" t="s">
        <v>266</v>
      </c>
      <c r="C42" s="318"/>
      <c r="D42" s="315" t="s">
        <v>267</v>
      </c>
      <c r="E42" s="316"/>
      <c r="F42" s="272"/>
      <c r="G42" s="273">
        <f>SUM('JA 370'!F156)</f>
        <v>0</v>
      </c>
    </row>
    <row r="43" spans="1:7" s="274" customFormat="1" ht="26.25" customHeight="1" x14ac:dyDescent="0.2">
      <c r="A43" s="271" t="s">
        <v>268</v>
      </c>
      <c r="B43" s="317" t="s">
        <v>269</v>
      </c>
      <c r="C43" s="318"/>
      <c r="D43" s="315"/>
      <c r="E43" s="316"/>
      <c r="F43" s="272"/>
      <c r="G43" s="273">
        <f>SUM('Kineta (5)'!F30)</f>
        <v>0</v>
      </c>
    </row>
    <row r="44" spans="1:7" s="274" customFormat="1" x14ac:dyDescent="0.2">
      <c r="A44" s="271" t="s">
        <v>167</v>
      </c>
      <c r="B44" s="317" t="s">
        <v>270</v>
      </c>
      <c r="C44" s="318"/>
      <c r="D44" s="315" t="s">
        <v>267</v>
      </c>
      <c r="E44" s="316"/>
      <c r="F44" s="272"/>
      <c r="G44" s="273">
        <f>SUM('JA 371'!F141)</f>
        <v>0</v>
      </c>
    </row>
    <row r="45" spans="1:7" s="274" customFormat="1" ht="25.5" customHeight="1" x14ac:dyDescent="0.2">
      <c r="A45" s="271" t="s">
        <v>268</v>
      </c>
      <c r="B45" s="317" t="s">
        <v>271</v>
      </c>
      <c r="C45" s="318"/>
      <c r="D45" s="315"/>
      <c r="E45" s="316"/>
      <c r="F45" s="272"/>
      <c r="G45" s="273">
        <f>SUM('Kineta 4'!F30)</f>
        <v>0</v>
      </c>
    </row>
    <row r="46" spans="1:7" s="274" customFormat="1" x14ac:dyDescent="0.2">
      <c r="A46" s="271" t="s">
        <v>167</v>
      </c>
      <c r="B46" s="317" t="s">
        <v>272</v>
      </c>
      <c r="C46" s="318"/>
      <c r="D46" s="315" t="s">
        <v>267</v>
      </c>
      <c r="E46" s="316"/>
      <c r="F46" s="272"/>
      <c r="G46" s="273">
        <f>SUM('JA 372'!F141)</f>
        <v>0</v>
      </c>
    </row>
    <row r="47" spans="1:7" s="274" customFormat="1" ht="27" customHeight="1" x14ac:dyDescent="0.2">
      <c r="A47" s="271" t="s">
        <v>268</v>
      </c>
      <c r="B47" s="317" t="s">
        <v>269</v>
      </c>
      <c r="C47" s="318"/>
      <c r="D47" s="315"/>
      <c r="E47" s="316"/>
      <c r="F47" s="272"/>
      <c r="G47" s="273">
        <f>SUM('Kineta 5'!F30)</f>
        <v>0</v>
      </c>
    </row>
    <row r="48" spans="1:7" s="274" customFormat="1" x14ac:dyDescent="0.2">
      <c r="A48" s="271" t="s">
        <v>167</v>
      </c>
      <c r="B48" s="317" t="s">
        <v>273</v>
      </c>
      <c r="C48" s="318"/>
      <c r="D48" s="315" t="s">
        <v>267</v>
      </c>
      <c r="E48" s="316"/>
      <c r="F48" s="272"/>
      <c r="G48" s="273">
        <f>SUM('JA 373'!F136)</f>
        <v>0</v>
      </c>
    </row>
    <row r="49" spans="1:7" s="274" customFormat="1" ht="26.25" customHeight="1" x14ac:dyDescent="0.2">
      <c r="A49" s="271" t="s">
        <v>268</v>
      </c>
      <c r="B49" s="317" t="s">
        <v>271</v>
      </c>
      <c r="C49" s="318"/>
      <c r="D49" s="315"/>
      <c r="E49" s="316"/>
      <c r="F49" s="272"/>
      <c r="G49" s="273">
        <f>SUM('Kineta 4 (2)'!F30)</f>
        <v>0</v>
      </c>
    </row>
    <row r="50" spans="1:7" s="274" customFormat="1" x14ac:dyDescent="0.2">
      <c r="A50" s="271" t="s">
        <v>167</v>
      </c>
      <c r="B50" s="317" t="s">
        <v>274</v>
      </c>
      <c r="C50" s="318"/>
      <c r="D50" s="315" t="s">
        <v>267</v>
      </c>
      <c r="E50" s="316"/>
      <c r="F50" s="272"/>
      <c r="G50" s="273">
        <f>SUM('JA točka 7'!F241)</f>
        <v>0</v>
      </c>
    </row>
    <row r="51" spans="1:7" s="274" customFormat="1" x14ac:dyDescent="0.2">
      <c r="A51" s="271" t="s">
        <v>167</v>
      </c>
      <c r="B51" s="317" t="s">
        <v>275</v>
      </c>
      <c r="C51" s="318"/>
      <c r="D51" s="315" t="s">
        <v>267</v>
      </c>
      <c r="E51" s="316"/>
      <c r="F51" s="272"/>
      <c r="G51" s="273">
        <f>SUM('JA 375'!F141)</f>
        <v>0</v>
      </c>
    </row>
    <row r="52" spans="1:7" s="274" customFormat="1" ht="26.25" customHeight="1" x14ac:dyDescent="0.2">
      <c r="A52" s="271" t="s">
        <v>268</v>
      </c>
      <c r="B52" s="317" t="s">
        <v>276</v>
      </c>
      <c r="C52" s="318"/>
      <c r="D52" s="315"/>
      <c r="E52" s="316"/>
      <c r="F52" s="272"/>
      <c r="G52" s="273">
        <f>SUM('Kineta 4 (3)'!F30)</f>
        <v>0</v>
      </c>
    </row>
    <row r="53" spans="1:7" x14ac:dyDescent="0.2">
      <c r="A53" s="3"/>
      <c r="B53" s="299"/>
      <c r="C53" s="300"/>
      <c r="D53" s="301"/>
      <c r="E53" s="302"/>
      <c r="F53" s="14"/>
      <c r="G53" s="4"/>
    </row>
    <row r="54" spans="1:7" x14ac:dyDescent="0.2">
      <c r="A54" s="285" t="s">
        <v>446</v>
      </c>
      <c r="B54" s="285"/>
      <c r="C54" s="285"/>
      <c r="D54" s="285"/>
      <c r="E54" s="285"/>
      <c r="F54" s="285"/>
      <c r="G54" s="5">
        <f>SUM(G42:G53)</f>
        <v>0</v>
      </c>
    </row>
    <row r="55" spans="1:7" x14ac:dyDescent="0.2">
      <c r="A55" s="15"/>
      <c r="B55" s="15"/>
      <c r="C55" s="15"/>
      <c r="D55" s="15"/>
      <c r="E55" s="15"/>
      <c r="F55" s="15"/>
      <c r="G55" s="12"/>
    </row>
    <row r="56" spans="1:7" x14ac:dyDescent="0.2">
      <c r="A56" s="290" t="s">
        <v>495</v>
      </c>
      <c r="B56" s="291"/>
      <c r="C56" s="291"/>
      <c r="D56" s="291"/>
      <c r="E56" s="291"/>
      <c r="F56" s="291"/>
      <c r="G56" s="292"/>
    </row>
    <row r="57" spans="1:7" ht="25.5" x14ac:dyDescent="0.2">
      <c r="A57" s="293" t="s">
        <v>49</v>
      </c>
      <c r="B57" s="295" t="s">
        <v>122</v>
      </c>
      <c r="C57" s="296"/>
      <c r="D57" s="295" t="s">
        <v>123</v>
      </c>
      <c r="E57" s="296"/>
      <c r="F57" s="115" t="s">
        <v>124</v>
      </c>
      <c r="G57" s="115" t="s">
        <v>4</v>
      </c>
    </row>
    <row r="58" spans="1:7" x14ac:dyDescent="0.2">
      <c r="A58" s="294"/>
      <c r="B58" s="297"/>
      <c r="C58" s="298"/>
      <c r="D58" s="297"/>
      <c r="E58" s="298"/>
      <c r="F58" s="2" t="s">
        <v>5</v>
      </c>
      <c r="G58" s="2" t="s">
        <v>45</v>
      </c>
    </row>
    <row r="59" spans="1:7" x14ac:dyDescent="0.2">
      <c r="A59" s="3" t="s">
        <v>444</v>
      </c>
      <c r="B59" s="299" t="s">
        <v>184</v>
      </c>
      <c r="C59" s="300"/>
      <c r="D59" s="301" t="s">
        <v>445</v>
      </c>
      <c r="E59" s="302"/>
      <c r="F59" s="14">
        <v>5</v>
      </c>
      <c r="G59" s="4">
        <f>SUM('Vrocevod_T-1902_GD_SK'!F104)</f>
        <v>0</v>
      </c>
    </row>
    <row r="60" spans="1:7" x14ac:dyDescent="0.2">
      <c r="A60" s="3"/>
      <c r="B60" s="299"/>
      <c r="C60" s="300"/>
      <c r="D60" s="301"/>
      <c r="E60" s="302"/>
      <c r="F60" s="14"/>
      <c r="G60" s="4"/>
    </row>
    <row r="61" spans="1:7" x14ac:dyDescent="0.2">
      <c r="A61" s="285" t="s">
        <v>190</v>
      </c>
      <c r="B61" s="285"/>
      <c r="C61" s="285"/>
      <c r="D61" s="285"/>
      <c r="E61" s="285"/>
      <c r="F61" s="285"/>
      <c r="G61" s="5">
        <f>SUM(G59:G60)</f>
        <v>0</v>
      </c>
    </row>
  </sheetData>
  <sheetProtection algorithmName="SHA-512" hashValue="IOHZI9wgdPj+9FY5sjLIePS6tcvdr5v5UXU7DuFDtNU1CkzVSa15eyPgaIuxTB14jx//RG2urEo/vehQ67VcrA==" saltValue="xtIlCiDnE9b8x9VN/PY5hQ==" spinCount="100000" sheet="1" objects="1" scenarios="1"/>
  <mergeCells count="77">
    <mergeCell ref="B11:F11"/>
    <mergeCell ref="B25:C25"/>
    <mergeCell ref="B18:C19"/>
    <mergeCell ref="B20:C20"/>
    <mergeCell ref="B21:C21"/>
    <mergeCell ref="B22:C22"/>
    <mergeCell ref="B23:C23"/>
    <mergeCell ref="D18:E19"/>
    <mergeCell ref="D20:E20"/>
    <mergeCell ref="D21:E21"/>
    <mergeCell ref="D24:E24"/>
    <mergeCell ref="D23:E23"/>
    <mergeCell ref="D22:E22"/>
    <mergeCell ref="B24:C24"/>
    <mergeCell ref="A2:G2"/>
    <mergeCell ref="A3:G4"/>
    <mergeCell ref="B6:F6"/>
    <mergeCell ref="B8:F8"/>
    <mergeCell ref="B10:F10"/>
    <mergeCell ref="B26:C26"/>
    <mergeCell ref="D26:E26"/>
    <mergeCell ref="B27:C27"/>
    <mergeCell ref="D27:E27"/>
    <mergeCell ref="A28:F28"/>
    <mergeCell ref="D45:E45"/>
    <mergeCell ref="D46:E46"/>
    <mergeCell ref="B47:C47"/>
    <mergeCell ref="D47:E47"/>
    <mergeCell ref="D42:E42"/>
    <mergeCell ref="B43:C43"/>
    <mergeCell ref="D43:E43"/>
    <mergeCell ref="D44:E44"/>
    <mergeCell ref="B44:C44"/>
    <mergeCell ref="B46:C46"/>
    <mergeCell ref="B45:C45"/>
    <mergeCell ref="B42:C42"/>
    <mergeCell ref="D48:E48"/>
    <mergeCell ref="B49:C49"/>
    <mergeCell ref="D49:E49"/>
    <mergeCell ref="B50:C50"/>
    <mergeCell ref="D50:E50"/>
    <mergeCell ref="B48:C48"/>
    <mergeCell ref="D60:E60"/>
    <mergeCell ref="D51:E51"/>
    <mergeCell ref="B52:C52"/>
    <mergeCell ref="D52:E52"/>
    <mergeCell ref="B53:C53"/>
    <mergeCell ref="D53:E53"/>
    <mergeCell ref="B51:C51"/>
    <mergeCell ref="B60:C60"/>
    <mergeCell ref="A36:F36"/>
    <mergeCell ref="B33:C33"/>
    <mergeCell ref="D33:E33"/>
    <mergeCell ref="B34:C34"/>
    <mergeCell ref="D34:E34"/>
    <mergeCell ref="A30:G30"/>
    <mergeCell ref="A31:A32"/>
    <mergeCell ref="B31:C32"/>
    <mergeCell ref="D31:E32"/>
    <mergeCell ref="B35:C35"/>
    <mergeCell ref="D35:E35"/>
    <mergeCell ref="A61:F61"/>
    <mergeCell ref="B12:F12"/>
    <mergeCell ref="B13:F13"/>
    <mergeCell ref="A56:G56"/>
    <mergeCell ref="A57:A58"/>
    <mergeCell ref="B57:C58"/>
    <mergeCell ref="D57:E58"/>
    <mergeCell ref="B59:C59"/>
    <mergeCell ref="D59:E59"/>
    <mergeCell ref="A54:F54"/>
    <mergeCell ref="A39:G39"/>
    <mergeCell ref="A40:A41"/>
    <mergeCell ref="B40:C41"/>
    <mergeCell ref="D40:E41"/>
    <mergeCell ref="A18:A19"/>
    <mergeCell ref="A17:G17"/>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1" manualBreakCount="1">
    <brk id="38" max="6"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F242"/>
  <sheetViews>
    <sheetView topLeftCell="A14" zoomScaleNormal="100" zoomScaleSheetLayoutView="100" workbookViewId="0">
      <selection activeCell="E19" sqref="E19"/>
    </sheetView>
  </sheetViews>
  <sheetFormatPr defaultRowHeight="12.75" x14ac:dyDescent="0.2"/>
  <cols>
    <col min="1" max="1" width="7.7109375" style="143" customWidth="1"/>
    <col min="2" max="2" width="36.7109375" style="183" customWidth="1"/>
    <col min="3" max="4" width="7.7109375" style="30" customWidth="1"/>
    <col min="5" max="5" width="13.7109375" style="184" customWidth="1"/>
    <col min="6" max="6" width="13.7109375" style="30" customWidth="1"/>
    <col min="7" max="247" width="9.140625" style="30"/>
    <col min="248" max="248" width="2" style="30" customWidth="1"/>
    <col min="249" max="249" width="6" style="30" bestFit="1" customWidth="1"/>
    <col min="250" max="250" width="46.7109375" style="30" customWidth="1"/>
    <col min="251" max="251" width="8.5703125" style="30" customWidth="1"/>
    <col min="252" max="252" width="4.7109375" style="30" bestFit="1" customWidth="1"/>
    <col min="253" max="253" width="8.7109375" style="30" customWidth="1"/>
    <col min="254" max="254" width="11.28515625" style="30" customWidth="1"/>
    <col min="255" max="255" width="13.140625" style="30" customWidth="1"/>
    <col min="256" max="256" width="9.140625" style="30"/>
    <col min="257" max="257" width="10.5703125" style="30" bestFit="1" customWidth="1"/>
    <col min="258" max="258" width="11.5703125" style="30" bestFit="1" customWidth="1"/>
    <col min="259" max="503" width="9.140625" style="30"/>
    <col min="504" max="504" width="2" style="30" customWidth="1"/>
    <col min="505" max="505" width="6" style="30" bestFit="1" customWidth="1"/>
    <col min="506" max="506" width="46.7109375" style="30" customWidth="1"/>
    <col min="507" max="507" width="8.5703125" style="30" customWidth="1"/>
    <col min="508" max="508" width="4.7109375" style="30" bestFit="1" customWidth="1"/>
    <col min="509" max="509" width="8.7109375" style="30" customWidth="1"/>
    <col min="510" max="510" width="11.28515625" style="30" customWidth="1"/>
    <col min="511" max="511" width="13.140625" style="30" customWidth="1"/>
    <col min="512" max="512" width="9.140625" style="30"/>
    <col min="513" max="513" width="10.5703125" style="30" bestFit="1" customWidth="1"/>
    <col min="514" max="514" width="11.5703125" style="30" bestFit="1" customWidth="1"/>
    <col min="515" max="759" width="9.140625" style="30"/>
    <col min="760" max="760" width="2" style="30" customWidth="1"/>
    <col min="761" max="761" width="6" style="30" bestFit="1" customWidth="1"/>
    <col min="762" max="762" width="46.7109375" style="30" customWidth="1"/>
    <col min="763" max="763" width="8.5703125" style="30" customWidth="1"/>
    <col min="764" max="764" width="4.7109375" style="30" bestFit="1" customWidth="1"/>
    <col min="765" max="765" width="8.7109375" style="30" customWidth="1"/>
    <col min="766" max="766" width="11.28515625" style="30" customWidth="1"/>
    <col min="767" max="767" width="13.140625" style="30" customWidth="1"/>
    <col min="768" max="768" width="9.140625" style="30"/>
    <col min="769" max="769" width="10.5703125" style="30" bestFit="1" customWidth="1"/>
    <col min="770" max="770" width="11.5703125" style="30" bestFit="1" customWidth="1"/>
    <col min="771" max="1015" width="9.140625" style="30"/>
    <col min="1016" max="1016" width="2" style="30" customWidth="1"/>
    <col min="1017" max="1017" width="6" style="30" bestFit="1" customWidth="1"/>
    <col min="1018" max="1018" width="46.7109375" style="30" customWidth="1"/>
    <col min="1019" max="1019" width="8.5703125" style="30" customWidth="1"/>
    <col min="1020" max="1020" width="4.7109375" style="30" bestFit="1" customWidth="1"/>
    <col min="1021" max="1021" width="8.7109375" style="30" customWidth="1"/>
    <col min="1022" max="1022" width="11.28515625" style="30" customWidth="1"/>
    <col min="1023" max="1023" width="13.140625" style="30" customWidth="1"/>
    <col min="1024" max="1024" width="9.140625" style="30"/>
    <col min="1025" max="1025" width="10.5703125" style="30" bestFit="1" customWidth="1"/>
    <col min="1026" max="1026" width="11.5703125" style="30" bestFit="1" customWidth="1"/>
    <col min="1027" max="1271" width="9.140625" style="30"/>
    <col min="1272" max="1272" width="2" style="30" customWidth="1"/>
    <col min="1273" max="1273" width="6" style="30" bestFit="1" customWidth="1"/>
    <col min="1274" max="1274" width="46.7109375" style="30" customWidth="1"/>
    <col min="1275" max="1275" width="8.5703125" style="30" customWidth="1"/>
    <col min="1276" max="1276" width="4.7109375" style="30" bestFit="1" customWidth="1"/>
    <col min="1277" max="1277" width="8.7109375" style="30" customWidth="1"/>
    <col min="1278" max="1278" width="11.28515625" style="30" customWidth="1"/>
    <col min="1279" max="1279" width="13.140625" style="30" customWidth="1"/>
    <col min="1280" max="1280" width="9.140625" style="30"/>
    <col min="1281" max="1281" width="10.5703125" style="30" bestFit="1" customWidth="1"/>
    <col min="1282" max="1282" width="11.5703125" style="30" bestFit="1" customWidth="1"/>
    <col min="1283" max="1527" width="9.140625" style="30"/>
    <col min="1528" max="1528" width="2" style="30" customWidth="1"/>
    <col min="1529" max="1529" width="6" style="30" bestFit="1" customWidth="1"/>
    <col min="1530" max="1530" width="46.7109375" style="30" customWidth="1"/>
    <col min="1531" max="1531" width="8.5703125" style="30" customWidth="1"/>
    <col min="1532" max="1532" width="4.7109375" style="30" bestFit="1" customWidth="1"/>
    <col min="1533" max="1533" width="8.7109375" style="30" customWidth="1"/>
    <col min="1534" max="1534" width="11.28515625" style="30" customWidth="1"/>
    <col min="1535" max="1535" width="13.140625" style="30" customWidth="1"/>
    <col min="1536" max="1536" width="9.140625" style="30"/>
    <col min="1537" max="1537" width="10.5703125" style="30" bestFit="1" customWidth="1"/>
    <col min="1538" max="1538" width="11.5703125" style="30" bestFit="1" customWidth="1"/>
    <col min="1539" max="1783" width="9.140625" style="30"/>
    <col min="1784" max="1784" width="2" style="30" customWidth="1"/>
    <col min="1785" max="1785" width="6" style="30" bestFit="1" customWidth="1"/>
    <col min="1786" max="1786" width="46.7109375" style="30" customWidth="1"/>
    <col min="1787" max="1787" width="8.5703125" style="30" customWidth="1"/>
    <col min="1788" max="1788" width="4.7109375" style="30" bestFit="1" customWidth="1"/>
    <col min="1789" max="1789" width="8.7109375" style="30" customWidth="1"/>
    <col min="1790" max="1790" width="11.28515625" style="30" customWidth="1"/>
    <col min="1791" max="1791" width="13.140625" style="30" customWidth="1"/>
    <col min="1792" max="1792" width="9.140625" style="30"/>
    <col min="1793" max="1793" width="10.5703125" style="30" bestFit="1" customWidth="1"/>
    <col min="1794" max="1794" width="11.5703125" style="30" bestFit="1" customWidth="1"/>
    <col min="1795" max="2039" width="9.140625" style="30"/>
    <col min="2040" max="2040" width="2" style="30" customWidth="1"/>
    <col min="2041" max="2041" width="6" style="30" bestFit="1" customWidth="1"/>
    <col min="2042" max="2042" width="46.7109375" style="30" customWidth="1"/>
    <col min="2043" max="2043" width="8.5703125" style="30" customWidth="1"/>
    <col min="2044" max="2044" width="4.7109375" style="30" bestFit="1" customWidth="1"/>
    <col min="2045" max="2045" width="8.7109375" style="30" customWidth="1"/>
    <col min="2046" max="2046" width="11.28515625" style="30" customWidth="1"/>
    <col min="2047" max="2047" width="13.140625" style="30" customWidth="1"/>
    <col min="2048" max="2048" width="9.140625" style="30"/>
    <col min="2049" max="2049" width="10.5703125" style="30" bestFit="1" customWidth="1"/>
    <col min="2050" max="2050" width="11.5703125" style="30" bestFit="1" customWidth="1"/>
    <col min="2051" max="2295" width="9.140625" style="30"/>
    <col min="2296" max="2296" width="2" style="30" customWidth="1"/>
    <col min="2297" max="2297" width="6" style="30" bestFit="1" customWidth="1"/>
    <col min="2298" max="2298" width="46.7109375" style="30" customWidth="1"/>
    <col min="2299" max="2299" width="8.5703125" style="30" customWidth="1"/>
    <col min="2300" max="2300" width="4.7109375" style="30" bestFit="1" customWidth="1"/>
    <col min="2301" max="2301" width="8.7109375" style="30" customWidth="1"/>
    <col min="2302" max="2302" width="11.28515625" style="30" customWidth="1"/>
    <col min="2303" max="2303" width="13.140625" style="30" customWidth="1"/>
    <col min="2304" max="2304" width="9.140625" style="30"/>
    <col min="2305" max="2305" width="10.5703125" style="30" bestFit="1" customWidth="1"/>
    <col min="2306" max="2306" width="11.5703125" style="30" bestFit="1" customWidth="1"/>
    <col min="2307" max="2551" width="9.140625" style="30"/>
    <col min="2552" max="2552" width="2" style="30" customWidth="1"/>
    <col min="2553" max="2553" width="6" style="30" bestFit="1" customWidth="1"/>
    <col min="2554" max="2554" width="46.7109375" style="30" customWidth="1"/>
    <col min="2555" max="2555" width="8.5703125" style="30" customWidth="1"/>
    <col min="2556" max="2556" width="4.7109375" style="30" bestFit="1" customWidth="1"/>
    <col min="2557" max="2557" width="8.7109375" style="30" customWidth="1"/>
    <col min="2558" max="2558" width="11.28515625" style="30" customWidth="1"/>
    <col min="2559" max="2559" width="13.140625" style="30" customWidth="1"/>
    <col min="2560" max="2560" width="9.140625" style="30"/>
    <col min="2561" max="2561" width="10.5703125" style="30" bestFit="1" customWidth="1"/>
    <col min="2562" max="2562" width="11.5703125" style="30" bestFit="1" customWidth="1"/>
    <col min="2563" max="2807" width="9.140625" style="30"/>
    <col min="2808" max="2808" width="2" style="30" customWidth="1"/>
    <col min="2809" max="2809" width="6" style="30" bestFit="1" customWidth="1"/>
    <col min="2810" max="2810" width="46.7109375" style="30" customWidth="1"/>
    <col min="2811" max="2811" width="8.5703125" style="30" customWidth="1"/>
    <col min="2812" max="2812" width="4.7109375" style="30" bestFit="1" customWidth="1"/>
    <col min="2813" max="2813" width="8.7109375" style="30" customWidth="1"/>
    <col min="2814" max="2814" width="11.28515625" style="30" customWidth="1"/>
    <col min="2815" max="2815" width="13.140625" style="30" customWidth="1"/>
    <col min="2816" max="2816" width="9.140625" style="30"/>
    <col min="2817" max="2817" width="10.5703125" style="30" bestFit="1" customWidth="1"/>
    <col min="2818" max="2818" width="11.5703125" style="30" bestFit="1" customWidth="1"/>
    <col min="2819" max="3063" width="9.140625" style="30"/>
    <col min="3064" max="3064" width="2" style="30" customWidth="1"/>
    <col min="3065" max="3065" width="6" style="30" bestFit="1" customWidth="1"/>
    <col min="3066" max="3066" width="46.7109375" style="30" customWidth="1"/>
    <col min="3067" max="3067" width="8.5703125" style="30" customWidth="1"/>
    <col min="3068" max="3068" width="4.7109375" style="30" bestFit="1" customWidth="1"/>
    <col min="3069" max="3069" width="8.7109375" style="30" customWidth="1"/>
    <col min="3070" max="3070" width="11.28515625" style="30" customWidth="1"/>
    <col min="3071" max="3071" width="13.140625" style="30" customWidth="1"/>
    <col min="3072" max="3072" width="9.140625" style="30"/>
    <col min="3073" max="3073" width="10.5703125" style="30" bestFit="1" customWidth="1"/>
    <col min="3074" max="3074" width="11.5703125" style="30" bestFit="1" customWidth="1"/>
    <col min="3075" max="3319" width="9.140625" style="30"/>
    <col min="3320" max="3320" width="2" style="30" customWidth="1"/>
    <col min="3321" max="3321" width="6" style="30" bestFit="1" customWidth="1"/>
    <col min="3322" max="3322" width="46.7109375" style="30" customWidth="1"/>
    <col min="3323" max="3323" width="8.5703125" style="30" customWidth="1"/>
    <col min="3324" max="3324" width="4.7109375" style="30" bestFit="1" customWidth="1"/>
    <col min="3325" max="3325" width="8.7109375" style="30" customWidth="1"/>
    <col min="3326" max="3326" width="11.28515625" style="30" customWidth="1"/>
    <col min="3327" max="3327" width="13.140625" style="30" customWidth="1"/>
    <col min="3328" max="3328" width="9.140625" style="30"/>
    <col min="3329" max="3329" width="10.5703125" style="30" bestFit="1" customWidth="1"/>
    <col min="3330" max="3330" width="11.5703125" style="30" bestFit="1" customWidth="1"/>
    <col min="3331" max="3575" width="9.140625" style="30"/>
    <col min="3576" max="3576" width="2" style="30" customWidth="1"/>
    <col min="3577" max="3577" width="6" style="30" bestFit="1" customWidth="1"/>
    <col min="3578" max="3578" width="46.7109375" style="30" customWidth="1"/>
    <col min="3579" max="3579" width="8.5703125" style="30" customWidth="1"/>
    <col min="3580" max="3580" width="4.7109375" style="30" bestFit="1" customWidth="1"/>
    <col min="3581" max="3581" width="8.7109375" style="30" customWidth="1"/>
    <col min="3582" max="3582" width="11.28515625" style="30" customWidth="1"/>
    <col min="3583" max="3583" width="13.140625" style="30" customWidth="1"/>
    <col min="3584" max="3584" width="9.140625" style="30"/>
    <col min="3585" max="3585" width="10.5703125" style="30" bestFit="1" customWidth="1"/>
    <col min="3586" max="3586" width="11.5703125" style="30" bestFit="1" customWidth="1"/>
    <col min="3587" max="3831" width="9.140625" style="30"/>
    <col min="3832" max="3832" width="2" style="30" customWidth="1"/>
    <col min="3833" max="3833" width="6" style="30" bestFit="1" customWidth="1"/>
    <col min="3834" max="3834" width="46.7109375" style="30" customWidth="1"/>
    <col min="3835" max="3835" width="8.5703125" style="30" customWidth="1"/>
    <col min="3836" max="3836" width="4.7109375" style="30" bestFit="1" customWidth="1"/>
    <col min="3837" max="3837" width="8.7109375" style="30" customWidth="1"/>
    <col min="3838" max="3838" width="11.28515625" style="30" customWidth="1"/>
    <col min="3839" max="3839" width="13.140625" style="30" customWidth="1"/>
    <col min="3840" max="3840" width="9.140625" style="30"/>
    <col min="3841" max="3841" width="10.5703125" style="30" bestFit="1" customWidth="1"/>
    <col min="3842" max="3842" width="11.5703125" style="30" bestFit="1" customWidth="1"/>
    <col min="3843" max="4087" width="9.140625" style="30"/>
    <col min="4088" max="4088" width="2" style="30" customWidth="1"/>
    <col min="4089" max="4089" width="6" style="30" bestFit="1" customWidth="1"/>
    <col min="4090" max="4090" width="46.7109375" style="30" customWidth="1"/>
    <col min="4091" max="4091" width="8.5703125" style="30" customWidth="1"/>
    <col min="4092" max="4092" width="4.7109375" style="30" bestFit="1" customWidth="1"/>
    <col min="4093" max="4093" width="8.7109375" style="30" customWidth="1"/>
    <col min="4094" max="4094" width="11.28515625" style="30" customWidth="1"/>
    <col min="4095" max="4095" width="13.140625" style="30" customWidth="1"/>
    <col min="4096" max="4096" width="9.140625" style="30"/>
    <col min="4097" max="4097" width="10.5703125" style="30" bestFit="1" customWidth="1"/>
    <col min="4098" max="4098" width="11.5703125" style="30" bestFit="1" customWidth="1"/>
    <col min="4099" max="4343" width="9.140625" style="30"/>
    <col min="4344" max="4344" width="2" style="30" customWidth="1"/>
    <col min="4345" max="4345" width="6" style="30" bestFit="1" customWidth="1"/>
    <col min="4346" max="4346" width="46.7109375" style="30" customWidth="1"/>
    <col min="4347" max="4347" width="8.5703125" style="30" customWidth="1"/>
    <col min="4348" max="4348" width="4.7109375" style="30" bestFit="1" customWidth="1"/>
    <col min="4349" max="4349" width="8.7109375" style="30" customWidth="1"/>
    <col min="4350" max="4350" width="11.28515625" style="30" customWidth="1"/>
    <col min="4351" max="4351" width="13.140625" style="30" customWidth="1"/>
    <col min="4352" max="4352" width="9.140625" style="30"/>
    <col min="4353" max="4353" width="10.5703125" style="30" bestFit="1" customWidth="1"/>
    <col min="4354" max="4354" width="11.5703125" style="30" bestFit="1" customWidth="1"/>
    <col min="4355" max="4599" width="9.140625" style="30"/>
    <col min="4600" max="4600" width="2" style="30" customWidth="1"/>
    <col min="4601" max="4601" width="6" style="30" bestFit="1" customWidth="1"/>
    <col min="4602" max="4602" width="46.7109375" style="30" customWidth="1"/>
    <col min="4603" max="4603" width="8.5703125" style="30" customWidth="1"/>
    <col min="4604" max="4604" width="4.7109375" style="30" bestFit="1" customWidth="1"/>
    <col min="4605" max="4605" width="8.7109375" style="30" customWidth="1"/>
    <col min="4606" max="4606" width="11.28515625" style="30" customWidth="1"/>
    <col min="4607" max="4607" width="13.140625" style="30" customWidth="1"/>
    <col min="4608" max="4608" width="9.140625" style="30"/>
    <col min="4609" max="4609" width="10.5703125" style="30" bestFit="1" customWidth="1"/>
    <col min="4610" max="4610" width="11.5703125" style="30" bestFit="1" customWidth="1"/>
    <col min="4611" max="4855" width="9.140625" style="30"/>
    <col min="4856" max="4856" width="2" style="30" customWidth="1"/>
    <col min="4857" max="4857" width="6" style="30" bestFit="1" customWidth="1"/>
    <col min="4858" max="4858" width="46.7109375" style="30" customWidth="1"/>
    <col min="4859" max="4859" width="8.5703125" style="30" customWidth="1"/>
    <col min="4860" max="4860" width="4.7109375" style="30" bestFit="1" customWidth="1"/>
    <col min="4861" max="4861" width="8.7109375" style="30" customWidth="1"/>
    <col min="4862" max="4862" width="11.28515625" style="30" customWidth="1"/>
    <col min="4863" max="4863" width="13.140625" style="30" customWidth="1"/>
    <col min="4864" max="4864" width="9.140625" style="30"/>
    <col min="4865" max="4865" width="10.5703125" style="30" bestFit="1" customWidth="1"/>
    <col min="4866" max="4866" width="11.5703125" style="30" bestFit="1" customWidth="1"/>
    <col min="4867" max="5111" width="9.140625" style="30"/>
    <col min="5112" max="5112" width="2" style="30" customWidth="1"/>
    <col min="5113" max="5113" width="6" style="30" bestFit="1" customWidth="1"/>
    <col min="5114" max="5114" width="46.7109375" style="30" customWidth="1"/>
    <col min="5115" max="5115" width="8.5703125" style="30" customWidth="1"/>
    <col min="5116" max="5116" width="4.7109375" style="30" bestFit="1" customWidth="1"/>
    <col min="5117" max="5117" width="8.7109375" style="30" customWidth="1"/>
    <col min="5118" max="5118" width="11.28515625" style="30" customWidth="1"/>
    <col min="5119" max="5119" width="13.140625" style="30" customWidth="1"/>
    <col min="5120" max="5120" width="9.140625" style="30"/>
    <col min="5121" max="5121" width="10.5703125" style="30" bestFit="1" customWidth="1"/>
    <col min="5122" max="5122" width="11.5703125" style="30" bestFit="1" customWidth="1"/>
    <col min="5123" max="5367" width="9.140625" style="30"/>
    <col min="5368" max="5368" width="2" style="30" customWidth="1"/>
    <col min="5369" max="5369" width="6" style="30" bestFit="1" customWidth="1"/>
    <col min="5370" max="5370" width="46.7109375" style="30" customWidth="1"/>
    <col min="5371" max="5371" width="8.5703125" style="30" customWidth="1"/>
    <col min="5372" max="5372" width="4.7109375" style="30" bestFit="1" customWidth="1"/>
    <col min="5373" max="5373" width="8.7109375" style="30" customWidth="1"/>
    <col min="5374" max="5374" width="11.28515625" style="30" customWidth="1"/>
    <col min="5375" max="5375" width="13.140625" style="30" customWidth="1"/>
    <col min="5376" max="5376" width="9.140625" style="30"/>
    <col min="5377" max="5377" width="10.5703125" style="30" bestFit="1" customWidth="1"/>
    <col min="5378" max="5378" width="11.5703125" style="30" bestFit="1" customWidth="1"/>
    <col min="5379" max="5623" width="9.140625" style="30"/>
    <col min="5624" max="5624" width="2" style="30" customWidth="1"/>
    <col min="5625" max="5625" width="6" style="30" bestFit="1" customWidth="1"/>
    <col min="5626" max="5626" width="46.7109375" style="30" customWidth="1"/>
    <col min="5627" max="5627" width="8.5703125" style="30" customWidth="1"/>
    <col min="5628" max="5628" width="4.7109375" style="30" bestFit="1" customWidth="1"/>
    <col min="5629" max="5629" width="8.7109375" style="30" customWidth="1"/>
    <col min="5630" max="5630" width="11.28515625" style="30" customWidth="1"/>
    <col min="5631" max="5631" width="13.140625" style="30" customWidth="1"/>
    <col min="5632" max="5632" width="9.140625" style="30"/>
    <col min="5633" max="5633" width="10.5703125" style="30" bestFit="1" customWidth="1"/>
    <col min="5634" max="5634" width="11.5703125" style="30" bestFit="1" customWidth="1"/>
    <col min="5635" max="5879" width="9.140625" style="30"/>
    <col min="5880" max="5880" width="2" style="30" customWidth="1"/>
    <col min="5881" max="5881" width="6" style="30" bestFit="1" customWidth="1"/>
    <col min="5882" max="5882" width="46.7109375" style="30" customWidth="1"/>
    <col min="5883" max="5883" width="8.5703125" style="30" customWidth="1"/>
    <col min="5884" max="5884" width="4.7109375" style="30" bestFit="1" customWidth="1"/>
    <col min="5885" max="5885" width="8.7109375" style="30" customWidth="1"/>
    <col min="5886" max="5886" width="11.28515625" style="30" customWidth="1"/>
    <col min="5887" max="5887" width="13.140625" style="30" customWidth="1"/>
    <col min="5888" max="5888" width="9.140625" style="30"/>
    <col min="5889" max="5889" width="10.5703125" style="30" bestFit="1" customWidth="1"/>
    <col min="5890" max="5890" width="11.5703125" style="30" bestFit="1" customWidth="1"/>
    <col min="5891" max="6135" width="9.140625" style="30"/>
    <col min="6136" max="6136" width="2" style="30" customWidth="1"/>
    <col min="6137" max="6137" width="6" style="30" bestFit="1" customWidth="1"/>
    <col min="6138" max="6138" width="46.7109375" style="30" customWidth="1"/>
    <col min="6139" max="6139" width="8.5703125" style="30" customWidth="1"/>
    <col min="6140" max="6140" width="4.7109375" style="30" bestFit="1" customWidth="1"/>
    <col min="6141" max="6141" width="8.7109375" style="30" customWidth="1"/>
    <col min="6142" max="6142" width="11.28515625" style="30" customWidth="1"/>
    <col min="6143" max="6143" width="13.140625" style="30" customWidth="1"/>
    <col min="6144" max="6144" width="9.140625" style="30"/>
    <col min="6145" max="6145" width="10.5703125" style="30" bestFit="1" customWidth="1"/>
    <col min="6146" max="6146" width="11.5703125" style="30" bestFit="1" customWidth="1"/>
    <col min="6147" max="6391" width="9.140625" style="30"/>
    <col min="6392" max="6392" width="2" style="30" customWidth="1"/>
    <col min="6393" max="6393" width="6" style="30" bestFit="1" customWidth="1"/>
    <col min="6394" max="6394" width="46.7109375" style="30" customWidth="1"/>
    <col min="6395" max="6395" width="8.5703125" style="30" customWidth="1"/>
    <col min="6396" max="6396" width="4.7109375" style="30" bestFit="1" customWidth="1"/>
    <col min="6397" max="6397" width="8.7109375" style="30" customWidth="1"/>
    <col min="6398" max="6398" width="11.28515625" style="30" customWidth="1"/>
    <col min="6399" max="6399" width="13.140625" style="30" customWidth="1"/>
    <col min="6400" max="6400" width="9.140625" style="30"/>
    <col min="6401" max="6401" width="10.5703125" style="30" bestFit="1" customWidth="1"/>
    <col min="6402" max="6402" width="11.5703125" style="30" bestFit="1" customWidth="1"/>
    <col min="6403" max="6647" width="9.140625" style="30"/>
    <col min="6648" max="6648" width="2" style="30" customWidth="1"/>
    <col min="6649" max="6649" width="6" style="30" bestFit="1" customWidth="1"/>
    <col min="6650" max="6650" width="46.7109375" style="30" customWidth="1"/>
    <col min="6651" max="6651" width="8.5703125" style="30" customWidth="1"/>
    <col min="6652" max="6652" width="4.7109375" style="30" bestFit="1" customWidth="1"/>
    <col min="6653" max="6653" width="8.7109375" style="30" customWidth="1"/>
    <col min="6654" max="6654" width="11.28515625" style="30" customWidth="1"/>
    <col min="6655" max="6655" width="13.140625" style="30" customWidth="1"/>
    <col min="6656" max="6656" width="9.140625" style="30"/>
    <col min="6657" max="6657" width="10.5703125" style="30" bestFit="1" customWidth="1"/>
    <col min="6658" max="6658" width="11.5703125" style="30" bestFit="1" customWidth="1"/>
    <col min="6659" max="6903" width="9.140625" style="30"/>
    <col min="6904" max="6904" width="2" style="30" customWidth="1"/>
    <col min="6905" max="6905" width="6" style="30" bestFit="1" customWidth="1"/>
    <col min="6906" max="6906" width="46.7109375" style="30" customWidth="1"/>
    <col min="6907" max="6907" width="8.5703125" style="30" customWidth="1"/>
    <col min="6908" max="6908" width="4.7109375" style="30" bestFit="1" customWidth="1"/>
    <col min="6909" max="6909" width="8.7109375" style="30" customWidth="1"/>
    <col min="6910" max="6910" width="11.28515625" style="30" customWidth="1"/>
    <col min="6911" max="6911" width="13.140625" style="30" customWidth="1"/>
    <col min="6912" max="6912" width="9.140625" style="30"/>
    <col min="6913" max="6913" width="10.5703125" style="30" bestFit="1" customWidth="1"/>
    <col min="6914" max="6914" width="11.5703125" style="30" bestFit="1" customWidth="1"/>
    <col min="6915" max="7159" width="9.140625" style="30"/>
    <col min="7160" max="7160" width="2" style="30" customWidth="1"/>
    <col min="7161" max="7161" width="6" style="30" bestFit="1" customWidth="1"/>
    <col min="7162" max="7162" width="46.7109375" style="30" customWidth="1"/>
    <col min="7163" max="7163" width="8.5703125" style="30" customWidth="1"/>
    <col min="7164" max="7164" width="4.7109375" style="30" bestFit="1" customWidth="1"/>
    <col min="7165" max="7165" width="8.7109375" style="30" customWidth="1"/>
    <col min="7166" max="7166" width="11.28515625" style="30" customWidth="1"/>
    <col min="7167" max="7167" width="13.140625" style="30" customWidth="1"/>
    <col min="7168" max="7168" width="9.140625" style="30"/>
    <col min="7169" max="7169" width="10.5703125" style="30" bestFit="1" customWidth="1"/>
    <col min="7170" max="7170" width="11.5703125" style="30" bestFit="1" customWidth="1"/>
    <col min="7171" max="7415" width="9.140625" style="30"/>
    <col min="7416" max="7416" width="2" style="30" customWidth="1"/>
    <col min="7417" max="7417" width="6" style="30" bestFit="1" customWidth="1"/>
    <col min="7418" max="7418" width="46.7109375" style="30" customWidth="1"/>
    <col min="7419" max="7419" width="8.5703125" style="30" customWidth="1"/>
    <col min="7420" max="7420" width="4.7109375" style="30" bestFit="1" customWidth="1"/>
    <col min="7421" max="7421" width="8.7109375" style="30" customWidth="1"/>
    <col min="7422" max="7422" width="11.28515625" style="30" customWidth="1"/>
    <col min="7423" max="7423" width="13.140625" style="30" customWidth="1"/>
    <col min="7424" max="7424" width="9.140625" style="30"/>
    <col min="7425" max="7425" width="10.5703125" style="30" bestFit="1" customWidth="1"/>
    <col min="7426" max="7426" width="11.5703125" style="30" bestFit="1" customWidth="1"/>
    <col min="7427" max="7671" width="9.140625" style="30"/>
    <col min="7672" max="7672" width="2" style="30" customWidth="1"/>
    <col min="7673" max="7673" width="6" style="30" bestFit="1" customWidth="1"/>
    <col min="7674" max="7674" width="46.7109375" style="30" customWidth="1"/>
    <col min="7675" max="7675" width="8.5703125" style="30" customWidth="1"/>
    <col min="7676" max="7676" width="4.7109375" style="30" bestFit="1" customWidth="1"/>
    <col min="7677" max="7677" width="8.7109375" style="30" customWidth="1"/>
    <col min="7678" max="7678" width="11.28515625" style="30" customWidth="1"/>
    <col min="7679" max="7679" width="13.140625" style="30" customWidth="1"/>
    <col min="7680" max="7680" width="9.140625" style="30"/>
    <col min="7681" max="7681" width="10.5703125" style="30" bestFit="1" customWidth="1"/>
    <col min="7682" max="7682" width="11.5703125" style="30" bestFit="1" customWidth="1"/>
    <col min="7683" max="7927" width="9.140625" style="30"/>
    <col min="7928" max="7928" width="2" style="30" customWidth="1"/>
    <col min="7929" max="7929" width="6" style="30" bestFit="1" customWidth="1"/>
    <col min="7930" max="7930" width="46.7109375" style="30" customWidth="1"/>
    <col min="7931" max="7931" width="8.5703125" style="30" customWidth="1"/>
    <col min="7932" max="7932" width="4.7109375" style="30" bestFit="1" customWidth="1"/>
    <col min="7933" max="7933" width="8.7109375" style="30" customWidth="1"/>
    <col min="7934" max="7934" width="11.28515625" style="30" customWidth="1"/>
    <col min="7935" max="7935" width="13.140625" style="30" customWidth="1"/>
    <col min="7936" max="7936" width="9.140625" style="30"/>
    <col min="7937" max="7937" width="10.5703125" style="30" bestFit="1" customWidth="1"/>
    <col min="7938" max="7938" width="11.5703125" style="30" bestFit="1" customWidth="1"/>
    <col min="7939" max="8183" width="9.140625" style="30"/>
    <col min="8184" max="8184" width="2" style="30" customWidth="1"/>
    <col min="8185" max="8185" width="6" style="30" bestFit="1" customWidth="1"/>
    <col min="8186" max="8186" width="46.7109375" style="30" customWidth="1"/>
    <col min="8187" max="8187" width="8.5703125" style="30" customWidth="1"/>
    <col min="8188" max="8188" width="4.7109375" style="30" bestFit="1" customWidth="1"/>
    <col min="8189" max="8189" width="8.7109375" style="30" customWidth="1"/>
    <col min="8190" max="8190" width="11.28515625" style="30" customWidth="1"/>
    <col min="8191" max="8191" width="13.140625" style="30" customWidth="1"/>
    <col min="8192" max="8192" width="9.140625" style="30"/>
    <col min="8193" max="8193" width="10.5703125" style="30" bestFit="1" customWidth="1"/>
    <col min="8194" max="8194" width="11.5703125" style="30" bestFit="1" customWidth="1"/>
    <col min="8195" max="8439" width="9.140625" style="30"/>
    <col min="8440" max="8440" width="2" style="30" customWidth="1"/>
    <col min="8441" max="8441" width="6" style="30" bestFit="1" customWidth="1"/>
    <col min="8442" max="8442" width="46.7109375" style="30" customWidth="1"/>
    <col min="8443" max="8443" width="8.5703125" style="30" customWidth="1"/>
    <col min="8444" max="8444" width="4.7109375" style="30" bestFit="1" customWidth="1"/>
    <col min="8445" max="8445" width="8.7109375" style="30" customWidth="1"/>
    <col min="8446" max="8446" width="11.28515625" style="30" customWidth="1"/>
    <col min="8447" max="8447" width="13.140625" style="30" customWidth="1"/>
    <col min="8448" max="8448" width="9.140625" style="30"/>
    <col min="8449" max="8449" width="10.5703125" style="30" bestFit="1" customWidth="1"/>
    <col min="8450" max="8450" width="11.5703125" style="30" bestFit="1" customWidth="1"/>
    <col min="8451" max="8695" width="9.140625" style="30"/>
    <col min="8696" max="8696" width="2" style="30" customWidth="1"/>
    <col min="8697" max="8697" width="6" style="30" bestFit="1" customWidth="1"/>
    <col min="8698" max="8698" width="46.7109375" style="30" customWidth="1"/>
    <col min="8699" max="8699" width="8.5703125" style="30" customWidth="1"/>
    <col min="8700" max="8700" width="4.7109375" style="30" bestFit="1" customWidth="1"/>
    <col min="8701" max="8701" width="8.7109375" style="30" customWidth="1"/>
    <col min="8702" max="8702" width="11.28515625" style="30" customWidth="1"/>
    <col min="8703" max="8703" width="13.140625" style="30" customWidth="1"/>
    <col min="8704" max="8704" width="9.140625" style="30"/>
    <col min="8705" max="8705" width="10.5703125" style="30" bestFit="1" customWidth="1"/>
    <col min="8706" max="8706" width="11.5703125" style="30" bestFit="1" customWidth="1"/>
    <col min="8707" max="8951" width="9.140625" style="30"/>
    <col min="8952" max="8952" width="2" style="30" customWidth="1"/>
    <col min="8953" max="8953" width="6" style="30" bestFit="1" customWidth="1"/>
    <col min="8954" max="8954" width="46.7109375" style="30" customWidth="1"/>
    <col min="8955" max="8955" width="8.5703125" style="30" customWidth="1"/>
    <col min="8956" max="8956" width="4.7109375" style="30" bestFit="1" customWidth="1"/>
    <col min="8957" max="8957" width="8.7109375" style="30" customWidth="1"/>
    <col min="8958" max="8958" width="11.28515625" style="30" customWidth="1"/>
    <col min="8959" max="8959" width="13.140625" style="30" customWidth="1"/>
    <col min="8960" max="8960" width="9.140625" style="30"/>
    <col min="8961" max="8961" width="10.5703125" style="30" bestFit="1" customWidth="1"/>
    <col min="8962" max="8962" width="11.5703125" style="30" bestFit="1" customWidth="1"/>
    <col min="8963" max="9207" width="9.140625" style="30"/>
    <col min="9208" max="9208" width="2" style="30" customWidth="1"/>
    <col min="9209" max="9209" width="6" style="30" bestFit="1" customWidth="1"/>
    <col min="9210" max="9210" width="46.7109375" style="30" customWidth="1"/>
    <col min="9211" max="9211" width="8.5703125" style="30" customWidth="1"/>
    <col min="9212" max="9212" width="4.7109375" style="30" bestFit="1" customWidth="1"/>
    <col min="9213" max="9213" width="8.7109375" style="30" customWidth="1"/>
    <col min="9214" max="9214" width="11.28515625" style="30" customWidth="1"/>
    <col min="9215" max="9215" width="13.140625" style="30" customWidth="1"/>
    <col min="9216" max="9216" width="9.140625" style="30"/>
    <col min="9217" max="9217" width="10.5703125" style="30" bestFit="1" customWidth="1"/>
    <col min="9218" max="9218" width="11.5703125" style="30" bestFit="1" customWidth="1"/>
    <col min="9219" max="9463" width="9.140625" style="30"/>
    <col min="9464" max="9464" width="2" style="30" customWidth="1"/>
    <col min="9465" max="9465" width="6" style="30" bestFit="1" customWidth="1"/>
    <col min="9466" max="9466" width="46.7109375" style="30" customWidth="1"/>
    <col min="9467" max="9467" width="8.5703125" style="30" customWidth="1"/>
    <col min="9468" max="9468" width="4.7109375" style="30" bestFit="1" customWidth="1"/>
    <col min="9469" max="9469" width="8.7109375" style="30" customWidth="1"/>
    <col min="9470" max="9470" width="11.28515625" style="30" customWidth="1"/>
    <col min="9471" max="9471" width="13.140625" style="30" customWidth="1"/>
    <col min="9472" max="9472" width="9.140625" style="30"/>
    <col min="9473" max="9473" width="10.5703125" style="30" bestFit="1" customWidth="1"/>
    <col min="9474" max="9474" width="11.5703125" style="30" bestFit="1" customWidth="1"/>
    <col min="9475" max="9719" width="9.140625" style="30"/>
    <col min="9720" max="9720" width="2" style="30" customWidth="1"/>
    <col min="9721" max="9721" width="6" style="30" bestFit="1" customWidth="1"/>
    <col min="9722" max="9722" width="46.7109375" style="30" customWidth="1"/>
    <col min="9723" max="9723" width="8.5703125" style="30" customWidth="1"/>
    <col min="9724" max="9724" width="4.7109375" style="30" bestFit="1" customWidth="1"/>
    <col min="9725" max="9725" width="8.7109375" style="30" customWidth="1"/>
    <col min="9726" max="9726" width="11.28515625" style="30" customWidth="1"/>
    <col min="9727" max="9727" width="13.140625" style="30" customWidth="1"/>
    <col min="9728" max="9728" width="9.140625" style="30"/>
    <col min="9729" max="9729" width="10.5703125" style="30" bestFit="1" customWidth="1"/>
    <col min="9730" max="9730" width="11.5703125" style="30" bestFit="1" customWidth="1"/>
    <col min="9731" max="9975" width="9.140625" style="30"/>
    <col min="9976" max="9976" width="2" style="30" customWidth="1"/>
    <col min="9977" max="9977" width="6" style="30" bestFit="1" customWidth="1"/>
    <col min="9978" max="9978" width="46.7109375" style="30" customWidth="1"/>
    <col min="9979" max="9979" width="8.5703125" style="30" customWidth="1"/>
    <col min="9980" max="9980" width="4.7109375" style="30" bestFit="1" customWidth="1"/>
    <col min="9981" max="9981" width="8.7109375" style="30" customWidth="1"/>
    <col min="9982" max="9982" width="11.28515625" style="30" customWidth="1"/>
    <col min="9983" max="9983" width="13.140625" style="30" customWidth="1"/>
    <col min="9984" max="9984" width="9.140625" style="30"/>
    <col min="9985" max="9985" width="10.5703125" style="30" bestFit="1" customWidth="1"/>
    <col min="9986" max="9986" width="11.5703125" style="30" bestFit="1" customWidth="1"/>
    <col min="9987" max="10231" width="9.140625" style="30"/>
    <col min="10232" max="10232" width="2" style="30" customWidth="1"/>
    <col min="10233" max="10233" width="6" style="30" bestFit="1" customWidth="1"/>
    <col min="10234" max="10234" width="46.7109375" style="30" customWidth="1"/>
    <col min="10235" max="10235" width="8.5703125" style="30" customWidth="1"/>
    <col min="10236" max="10236" width="4.7109375" style="30" bestFit="1" customWidth="1"/>
    <col min="10237" max="10237" width="8.7109375" style="30" customWidth="1"/>
    <col min="10238" max="10238" width="11.28515625" style="30" customWidth="1"/>
    <col min="10239" max="10239" width="13.140625" style="30" customWidth="1"/>
    <col min="10240" max="10240" width="9.140625" style="30"/>
    <col min="10241" max="10241" width="10.5703125" style="30" bestFit="1" customWidth="1"/>
    <col min="10242" max="10242" width="11.5703125" style="30" bestFit="1" customWidth="1"/>
    <col min="10243" max="10487" width="9.140625" style="30"/>
    <col min="10488" max="10488" width="2" style="30" customWidth="1"/>
    <col min="10489" max="10489" width="6" style="30" bestFit="1" customWidth="1"/>
    <col min="10490" max="10490" width="46.7109375" style="30" customWidth="1"/>
    <col min="10491" max="10491" width="8.5703125" style="30" customWidth="1"/>
    <col min="10492" max="10492" width="4.7109375" style="30" bestFit="1" customWidth="1"/>
    <col min="10493" max="10493" width="8.7109375" style="30" customWidth="1"/>
    <col min="10494" max="10494" width="11.28515625" style="30" customWidth="1"/>
    <col min="10495" max="10495" width="13.140625" style="30" customWidth="1"/>
    <col min="10496" max="10496" width="9.140625" style="30"/>
    <col min="10497" max="10497" width="10.5703125" style="30" bestFit="1" customWidth="1"/>
    <col min="10498" max="10498" width="11.5703125" style="30" bestFit="1" customWidth="1"/>
    <col min="10499" max="10743" width="9.140625" style="30"/>
    <col min="10744" max="10744" width="2" style="30" customWidth="1"/>
    <col min="10745" max="10745" width="6" style="30" bestFit="1" customWidth="1"/>
    <col min="10746" max="10746" width="46.7109375" style="30" customWidth="1"/>
    <col min="10747" max="10747" width="8.5703125" style="30" customWidth="1"/>
    <col min="10748" max="10748" width="4.7109375" style="30" bestFit="1" customWidth="1"/>
    <col min="10749" max="10749" width="8.7109375" style="30" customWidth="1"/>
    <col min="10750" max="10750" width="11.28515625" style="30" customWidth="1"/>
    <col min="10751" max="10751" width="13.140625" style="30" customWidth="1"/>
    <col min="10752" max="10752" width="9.140625" style="30"/>
    <col min="10753" max="10753" width="10.5703125" style="30" bestFit="1" customWidth="1"/>
    <col min="10754" max="10754" width="11.5703125" style="30" bestFit="1" customWidth="1"/>
    <col min="10755" max="10999" width="9.140625" style="30"/>
    <col min="11000" max="11000" width="2" style="30" customWidth="1"/>
    <col min="11001" max="11001" width="6" style="30" bestFit="1" customWidth="1"/>
    <col min="11002" max="11002" width="46.7109375" style="30" customWidth="1"/>
    <col min="11003" max="11003" width="8.5703125" style="30" customWidth="1"/>
    <col min="11004" max="11004" width="4.7109375" style="30" bestFit="1" customWidth="1"/>
    <col min="11005" max="11005" width="8.7109375" style="30" customWidth="1"/>
    <col min="11006" max="11006" width="11.28515625" style="30" customWidth="1"/>
    <col min="11007" max="11007" width="13.140625" style="30" customWidth="1"/>
    <col min="11008" max="11008" width="9.140625" style="30"/>
    <col min="11009" max="11009" width="10.5703125" style="30" bestFit="1" customWidth="1"/>
    <col min="11010" max="11010" width="11.5703125" style="30" bestFit="1" customWidth="1"/>
    <col min="11011" max="11255" width="9.140625" style="30"/>
    <col min="11256" max="11256" width="2" style="30" customWidth="1"/>
    <col min="11257" max="11257" width="6" style="30" bestFit="1" customWidth="1"/>
    <col min="11258" max="11258" width="46.7109375" style="30" customWidth="1"/>
    <col min="11259" max="11259" width="8.5703125" style="30" customWidth="1"/>
    <col min="11260" max="11260" width="4.7109375" style="30" bestFit="1" customWidth="1"/>
    <col min="11261" max="11261" width="8.7109375" style="30" customWidth="1"/>
    <col min="11262" max="11262" width="11.28515625" style="30" customWidth="1"/>
    <col min="11263" max="11263" width="13.140625" style="30" customWidth="1"/>
    <col min="11264" max="11264" width="9.140625" style="30"/>
    <col min="11265" max="11265" width="10.5703125" style="30" bestFit="1" customWidth="1"/>
    <col min="11266" max="11266" width="11.5703125" style="30" bestFit="1" customWidth="1"/>
    <col min="11267" max="11511" width="9.140625" style="30"/>
    <col min="11512" max="11512" width="2" style="30" customWidth="1"/>
    <col min="11513" max="11513" width="6" style="30" bestFit="1" customWidth="1"/>
    <col min="11514" max="11514" width="46.7109375" style="30" customWidth="1"/>
    <col min="11515" max="11515" width="8.5703125" style="30" customWidth="1"/>
    <col min="11516" max="11516" width="4.7109375" style="30" bestFit="1" customWidth="1"/>
    <col min="11517" max="11517" width="8.7109375" style="30" customWidth="1"/>
    <col min="11518" max="11518" width="11.28515625" style="30" customWidth="1"/>
    <col min="11519" max="11519" width="13.140625" style="30" customWidth="1"/>
    <col min="11520" max="11520" width="9.140625" style="30"/>
    <col min="11521" max="11521" width="10.5703125" style="30" bestFit="1" customWidth="1"/>
    <col min="11522" max="11522" width="11.5703125" style="30" bestFit="1" customWidth="1"/>
    <col min="11523" max="11767" width="9.140625" style="30"/>
    <col min="11768" max="11768" width="2" style="30" customWidth="1"/>
    <col min="11769" max="11769" width="6" style="30" bestFit="1" customWidth="1"/>
    <col min="11770" max="11770" width="46.7109375" style="30" customWidth="1"/>
    <col min="11771" max="11771" width="8.5703125" style="30" customWidth="1"/>
    <col min="11772" max="11772" width="4.7109375" style="30" bestFit="1" customWidth="1"/>
    <col min="11773" max="11773" width="8.7109375" style="30" customWidth="1"/>
    <col min="11774" max="11774" width="11.28515625" style="30" customWidth="1"/>
    <col min="11775" max="11775" width="13.140625" style="30" customWidth="1"/>
    <col min="11776" max="11776" width="9.140625" style="30"/>
    <col min="11777" max="11777" width="10.5703125" style="30" bestFit="1" customWidth="1"/>
    <col min="11778" max="11778" width="11.5703125" style="30" bestFit="1" customWidth="1"/>
    <col min="11779" max="12023" width="9.140625" style="30"/>
    <col min="12024" max="12024" width="2" style="30" customWidth="1"/>
    <col min="12025" max="12025" width="6" style="30" bestFit="1" customWidth="1"/>
    <col min="12026" max="12026" width="46.7109375" style="30" customWidth="1"/>
    <col min="12027" max="12027" width="8.5703125" style="30" customWidth="1"/>
    <col min="12028" max="12028" width="4.7109375" style="30" bestFit="1" customWidth="1"/>
    <col min="12029" max="12029" width="8.7109375" style="30" customWidth="1"/>
    <col min="12030" max="12030" width="11.28515625" style="30" customWidth="1"/>
    <col min="12031" max="12031" width="13.140625" style="30" customWidth="1"/>
    <col min="12032" max="12032" width="9.140625" style="30"/>
    <col min="12033" max="12033" width="10.5703125" style="30" bestFit="1" customWidth="1"/>
    <col min="12034" max="12034" width="11.5703125" style="30" bestFit="1" customWidth="1"/>
    <col min="12035" max="12279" width="9.140625" style="30"/>
    <col min="12280" max="12280" width="2" style="30" customWidth="1"/>
    <col min="12281" max="12281" width="6" style="30" bestFit="1" customWidth="1"/>
    <col min="12282" max="12282" width="46.7109375" style="30" customWidth="1"/>
    <col min="12283" max="12283" width="8.5703125" style="30" customWidth="1"/>
    <col min="12284" max="12284" width="4.7109375" style="30" bestFit="1" customWidth="1"/>
    <col min="12285" max="12285" width="8.7109375" style="30" customWidth="1"/>
    <col min="12286" max="12286" width="11.28515625" style="30" customWidth="1"/>
    <col min="12287" max="12287" width="13.140625" style="30" customWidth="1"/>
    <col min="12288" max="12288" width="9.140625" style="30"/>
    <col min="12289" max="12289" width="10.5703125" style="30" bestFit="1" customWidth="1"/>
    <col min="12290" max="12290" width="11.5703125" style="30" bestFit="1" customWidth="1"/>
    <col min="12291" max="12535" width="9.140625" style="30"/>
    <col min="12536" max="12536" width="2" style="30" customWidth="1"/>
    <col min="12537" max="12537" width="6" style="30" bestFit="1" customWidth="1"/>
    <col min="12538" max="12538" width="46.7109375" style="30" customWidth="1"/>
    <col min="12539" max="12539" width="8.5703125" style="30" customWidth="1"/>
    <col min="12540" max="12540" width="4.7109375" style="30" bestFit="1" customWidth="1"/>
    <col min="12541" max="12541" width="8.7109375" style="30" customWidth="1"/>
    <col min="12542" max="12542" width="11.28515625" style="30" customWidth="1"/>
    <col min="12543" max="12543" width="13.140625" style="30" customWidth="1"/>
    <col min="12544" max="12544" width="9.140625" style="30"/>
    <col min="12545" max="12545" width="10.5703125" style="30" bestFit="1" customWidth="1"/>
    <col min="12546" max="12546" width="11.5703125" style="30" bestFit="1" customWidth="1"/>
    <col min="12547" max="12791" width="9.140625" style="30"/>
    <col min="12792" max="12792" width="2" style="30" customWidth="1"/>
    <col min="12793" max="12793" width="6" style="30" bestFit="1" customWidth="1"/>
    <col min="12794" max="12794" width="46.7109375" style="30" customWidth="1"/>
    <col min="12795" max="12795" width="8.5703125" style="30" customWidth="1"/>
    <col min="12796" max="12796" width="4.7109375" style="30" bestFit="1" customWidth="1"/>
    <col min="12797" max="12797" width="8.7109375" style="30" customWidth="1"/>
    <col min="12798" max="12798" width="11.28515625" style="30" customWidth="1"/>
    <col min="12799" max="12799" width="13.140625" style="30" customWidth="1"/>
    <col min="12800" max="12800" width="9.140625" style="30"/>
    <col min="12801" max="12801" width="10.5703125" style="30" bestFit="1" customWidth="1"/>
    <col min="12802" max="12802" width="11.5703125" style="30" bestFit="1" customWidth="1"/>
    <col min="12803" max="13047" width="9.140625" style="30"/>
    <col min="13048" max="13048" width="2" style="30" customWidth="1"/>
    <col min="13049" max="13049" width="6" style="30" bestFit="1" customWidth="1"/>
    <col min="13050" max="13050" width="46.7109375" style="30" customWidth="1"/>
    <col min="13051" max="13051" width="8.5703125" style="30" customWidth="1"/>
    <col min="13052" max="13052" width="4.7109375" style="30" bestFit="1" customWidth="1"/>
    <col min="13053" max="13053" width="8.7109375" style="30" customWidth="1"/>
    <col min="13054" max="13054" width="11.28515625" style="30" customWidth="1"/>
    <col min="13055" max="13055" width="13.140625" style="30" customWidth="1"/>
    <col min="13056" max="13056" width="9.140625" style="30"/>
    <col min="13057" max="13057" width="10.5703125" style="30" bestFit="1" customWidth="1"/>
    <col min="13058" max="13058" width="11.5703125" style="30" bestFit="1" customWidth="1"/>
    <col min="13059" max="13303" width="9.140625" style="30"/>
    <col min="13304" max="13304" width="2" style="30" customWidth="1"/>
    <col min="13305" max="13305" width="6" style="30" bestFit="1" customWidth="1"/>
    <col min="13306" max="13306" width="46.7109375" style="30" customWidth="1"/>
    <col min="13307" max="13307" width="8.5703125" style="30" customWidth="1"/>
    <col min="13308" max="13308" width="4.7109375" style="30" bestFit="1" customWidth="1"/>
    <col min="13309" max="13309" width="8.7109375" style="30" customWidth="1"/>
    <col min="13310" max="13310" width="11.28515625" style="30" customWidth="1"/>
    <col min="13311" max="13311" width="13.140625" style="30" customWidth="1"/>
    <col min="13312" max="13312" width="9.140625" style="30"/>
    <col min="13313" max="13313" width="10.5703125" style="30" bestFit="1" customWidth="1"/>
    <col min="13314" max="13314" width="11.5703125" style="30" bestFit="1" customWidth="1"/>
    <col min="13315" max="13559" width="9.140625" style="30"/>
    <col min="13560" max="13560" width="2" style="30" customWidth="1"/>
    <col min="13561" max="13561" width="6" style="30" bestFit="1" customWidth="1"/>
    <col min="13562" max="13562" width="46.7109375" style="30" customWidth="1"/>
    <col min="13563" max="13563" width="8.5703125" style="30" customWidth="1"/>
    <col min="13564" max="13564" width="4.7109375" style="30" bestFit="1" customWidth="1"/>
    <col min="13565" max="13565" width="8.7109375" style="30" customWidth="1"/>
    <col min="13566" max="13566" width="11.28515625" style="30" customWidth="1"/>
    <col min="13567" max="13567" width="13.140625" style="30" customWidth="1"/>
    <col min="13568" max="13568" width="9.140625" style="30"/>
    <col min="13569" max="13569" width="10.5703125" style="30" bestFit="1" customWidth="1"/>
    <col min="13570" max="13570" width="11.5703125" style="30" bestFit="1" customWidth="1"/>
    <col min="13571" max="13815" width="9.140625" style="30"/>
    <col min="13816" max="13816" width="2" style="30" customWidth="1"/>
    <col min="13817" max="13817" width="6" style="30" bestFit="1" customWidth="1"/>
    <col min="13818" max="13818" width="46.7109375" style="30" customWidth="1"/>
    <col min="13819" max="13819" width="8.5703125" style="30" customWidth="1"/>
    <col min="13820" max="13820" width="4.7109375" style="30" bestFit="1" customWidth="1"/>
    <col min="13821" max="13821" width="8.7109375" style="30" customWidth="1"/>
    <col min="13822" max="13822" width="11.28515625" style="30" customWidth="1"/>
    <col min="13823" max="13823" width="13.140625" style="30" customWidth="1"/>
    <col min="13824" max="13824" width="9.140625" style="30"/>
    <col min="13825" max="13825" width="10.5703125" style="30" bestFit="1" customWidth="1"/>
    <col min="13826" max="13826" width="11.5703125" style="30" bestFit="1" customWidth="1"/>
    <col min="13827" max="14071" width="9.140625" style="30"/>
    <col min="14072" max="14072" width="2" style="30" customWidth="1"/>
    <col min="14073" max="14073" width="6" style="30" bestFit="1" customWidth="1"/>
    <col min="14074" max="14074" width="46.7109375" style="30" customWidth="1"/>
    <col min="14075" max="14075" width="8.5703125" style="30" customWidth="1"/>
    <col min="14076" max="14076" width="4.7109375" style="30" bestFit="1" customWidth="1"/>
    <col min="14077" max="14077" width="8.7109375" style="30" customWidth="1"/>
    <col min="14078" max="14078" width="11.28515625" style="30" customWidth="1"/>
    <col min="14079" max="14079" width="13.140625" style="30" customWidth="1"/>
    <col min="14080" max="14080" width="9.140625" style="30"/>
    <col min="14081" max="14081" width="10.5703125" style="30" bestFit="1" customWidth="1"/>
    <col min="14082" max="14082" width="11.5703125" style="30" bestFit="1" customWidth="1"/>
    <col min="14083" max="14327" width="9.140625" style="30"/>
    <col min="14328" max="14328" width="2" style="30" customWidth="1"/>
    <col min="14329" max="14329" width="6" style="30" bestFit="1" customWidth="1"/>
    <col min="14330" max="14330" width="46.7109375" style="30" customWidth="1"/>
    <col min="14331" max="14331" width="8.5703125" style="30" customWidth="1"/>
    <col min="14332" max="14332" width="4.7109375" style="30" bestFit="1" customWidth="1"/>
    <col min="14333" max="14333" width="8.7109375" style="30" customWidth="1"/>
    <col min="14334" max="14334" width="11.28515625" style="30" customWidth="1"/>
    <col min="14335" max="14335" width="13.140625" style="30" customWidth="1"/>
    <col min="14336" max="14336" width="9.140625" style="30"/>
    <col min="14337" max="14337" width="10.5703125" style="30" bestFit="1" customWidth="1"/>
    <col min="14338" max="14338" width="11.5703125" style="30" bestFit="1" customWidth="1"/>
    <col min="14339" max="14583" width="9.140625" style="30"/>
    <col min="14584" max="14584" width="2" style="30" customWidth="1"/>
    <col min="14585" max="14585" width="6" style="30" bestFit="1" customWidth="1"/>
    <col min="14586" max="14586" width="46.7109375" style="30" customWidth="1"/>
    <col min="14587" max="14587" width="8.5703125" style="30" customWidth="1"/>
    <col min="14588" max="14588" width="4.7109375" style="30" bestFit="1" customWidth="1"/>
    <col min="14589" max="14589" width="8.7109375" style="30" customWidth="1"/>
    <col min="14590" max="14590" width="11.28515625" style="30" customWidth="1"/>
    <col min="14591" max="14591" width="13.140625" style="30" customWidth="1"/>
    <col min="14592" max="14592" width="9.140625" style="30"/>
    <col min="14593" max="14593" width="10.5703125" style="30" bestFit="1" customWidth="1"/>
    <col min="14594" max="14594" width="11.5703125" style="30" bestFit="1" customWidth="1"/>
    <col min="14595" max="14839" width="9.140625" style="30"/>
    <col min="14840" max="14840" width="2" style="30" customWidth="1"/>
    <col min="14841" max="14841" width="6" style="30" bestFit="1" customWidth="1"/>
    <col min="14842" max="14842" width="46.7109375" style="30" customWidth="1"/>
    <col min="14843" max="14843" width="8.5703125" style="30" customWidth="1"/>
    <col min="14844" max="14844" width="4.7109375" style="30" bestFit="1" customWidth="1"/>
    <col min="14845" max="14845" width="8.7109375" style="30" customWidth="1"/>
    <col min="14846" max="14846" width="11.28515625" style="30" customWidth="1"/>
    <col min="14847" max="14847" width="13.140625" style="30" customWidth="1"/>
    <col min="14848" max="14848" width="9.140625" style="30"/>
    <col min="14849" max="14849" width="10.5703125" style="30" bestFit="1" customWidth="1"/>
    <col min="14850" max="14850" width="11.5703125" style="30" bestFit="1" customWidth="1"/>
    <col min="14851" max="15095" width="9.140625" style="30"/>
    <col min="15096" max="15096" width="2" style="30" customWidth="1"/>
    <col min="15097" max="15097" width="6" style="30" bestFit="1" customWidth="1"/>
    <col min="15098" max="15098" width="46.7109375" style="30" customWidth="1"/>
    <col min="15099" max="15099" width="8.5703125" style="30" customWidth="1"/>
    <col min="15100" max="15100" width="4.7109375" style="30" bestFit="1" customWidth="1"/>
    <col min="15101" max="15101" width="8.7109375" style="30" customWidth="1"/>
    <col min="15102" max="15102" width="11.28515625" style="30" customWidth="1"/>
    <col min="15103" max="15103" width="13.140625" style="30" customWidth="1"/>
    <col min="15104" max="15104" width="9.140625" style="30"/>
    <col min="15105" max="15105" width="10.5703125" style="30" bestFit="1" customWidth="1"/>
    <col min="15106" max="15106" width="11.5703125" style="30" bestFit="1" customWidth="1"/>
    <col min="15107" max="15351" width="9.140625" style="30"/>
    <col min="15352" max="15352" width="2" style="30" customWidth="1"/>
    <col min="15353" max="15353" width="6" style="30" bestFit="1" customWidth="1"/>
    <col min="15354" max="15354" width="46.7109375" style="30" customWidth="1"/>
    <col min="15355" max="15355" width="8.5703125" style="30" customWidth="1"/>
    <col min="15356" max="15356" width="4.7109375" style="30" bestFit="1" customWidth="1"/>
    <col min="15357" max="15357" width="8.7109375" style="30" customWidth="1"/>
    <col min="15358" max="15358" width="11.28515625" style="30" customWidth="1"/>
    <col min="15359" max="15359" width="13.140625" style="30" customWidth="1"/>
    <col min="15360" max="15360" width="9.140625" style="30"/>
    <col min="15361" max="15361" width="10.5703125" style="30" bestFit="1" customWidth="1"/>
    <col min="15362" max="15362" width="11.5703125" style="30" bestFit="1" customWidth="1"/>
    <col min="15363" max="15607" width="9.140625" style="30"/>
    <col min="15608" max="15608" width="2" style="30" customWidth="1"/>
    <col min="15609" max="15609" width="6" style="30" bestFit="1" customWidth="1"/>
    <col min="15610" max="15610" width="46.7109375" style="30" customWidth="1"/>
    <col min="15611" max="15611" width="8.5703125" style="30" customWidth="1"/>
    <col min="15612" max="15612" width="4.7109375" style="30" bestFit="1" customWidth="1"/>
    <col min="15613" max="15613" width="8.7109375" style="30" customWidth="1"/>
    <col min="15614" max="15614" width="11.28515625" style="30" customWidth="1"/>
    <col min="15615" max="15615" width="13.140625" style="30" customWidth="1"/>
    <col min="15616" max="15616" width="9.140625" style="30"/>
    <col min="15617" max="15617" width="10.5703125" style="30" bestFit="1" customWidth="1"/>
    <col min="15618" max="15618" width="11.5703125" style="30" bestFit="1" customWidth="1"/>
    <col min="15619" max="15863" width="9.140625" style="30"/>
    <col min="15864" max="15864" width="2" style="30" customWidth="1"/>
    <col min="15865" max="15865" width="6" style="30" bestFit="1" customWidth="1"/>
    <col min="15866" max="15866" width="46.7109375" style="30" customWidth="1"/>
    <col min="15867" max="15867" width="8.5703125" style="30" customWidth="1"/>
    <col min="15868" max="15868" width="4.7109375" style="30" bestFit="1" customWidth="1"/>
    <col min="15869" max="15869" width="8.7109375" style="30" customWidth="1"/>
    <col min="15870" max="15870" width="11.28515625" style="30" customWidth="1"/>
    <col min="15871" max="15871" width="13.140625" style="30" customWidth="1"/>
    <col min="15872" max="15872" width="9.140625" style="30"/>
    <col min="15873" max="15873" width="10.5703125" style="30" bestFit="1" customWidth="1"/>
    <col min="15874" max="15874" width="11.5703125" style="30" bestFit="1" customWidth="1"/>
    <col min="15875" max="16119" width="9.140625" style="30"/>
    <col min="16120" max="16120" width="2" style="30" customWidth="1"/>
    <col min="16121" max="16121" width="6" style="30" bestFit="1" customWidth="1"/>
    <col min="16122" max="16122" width="46.7109375" style="30" customWidth="1"/>
    <col min="16123" max="16123" width="8.5703125" style="30" customWidth="1"/>
    <col min="16124" max="16124" width="4.7109375" style="30" bestFit="1" customWidth="1"/>
    <col min="16125" max="16125" width="8.7109375" style="30" customWidth="1"/>
    <col min="16126" max="16126" width="11.28515625" style="30" customWidth="1"/>
    <col min="16127" max="16127" width="13.140625" style="30" customWidth="1"/>
    <col min="16128" max="16128" width="9.140625" style="30"/>
    <col min="16129" max="16129" width="10.5703125" style="30" bestFit="1" customWidth="1"/>
    <col min="16130" max="16130" width="11.5703125" style="30" bestFit="1" customWidth="1"/>
    <col min="16131" max="16384" width="9.140625" style="30"/>
  </cols>
  <sheetData>
    <row r="1" spans="1:6" s="141" customFormat="1" ht="15.75" x14ac:dyDescent="0.2">
      <c r="A1" s="122" t="s">
        <v>165</v>
      </c>
      <c r="B1" s="62" t="s">
        <v>6</v>
      </c>
      <c r="C1" s="139"/>
      <c r="D1" s="139"/>
      <c r="E1" s="140"/>
    </row>
    <row r="2" spans="1:6" s="141" customFormat="1" ht="15.75" x14ac:dyDescent="0.2">
      <c r="A2" s="122" t="s">
        <v>166</v>
      </c>
      <c r="B2" s="62" t="s">
        <v>7</v>
      </c>
      <c r="C2" s="139"/>
      <c r="D2" s="139"/>
      <c r="E2" s="140"/>
    </row>
    <row r="3" spans="1:6" s="141" customFormat="1" ht="15.75" x14ac:dyDescent="0.2">
      <c r="A3" s="122" t="s">
        <v>167</v>
      </c>
      <c r="B3" s="62" t="s">
        <v>278</v>
      </c>
      <c r="C3" s="139"/>
      <c r="D3" s="139"/>
      <c r="E3" s="140"/>
    </row>
    <row r="4" spans="1:6" x14ac:dyDescent="0.2">
      <c r="A4" s="142"/>
      <c r="B4" s="62" t="s">
        <v>387</v>
      </c>
      <c r="C4" s="143"/>
      <c r="D4" s="143"/>
      <c r="E4" s="144"/>
    </row>
    <row r="5" spans="1:6" ht="76.5" x14ac:dyDescent="0.2">
      <c r="A5" s="145" t="s">
        <v>0</v>
      </c>
      <c r="B5" s="146" t="s">
        <v>39</v>
      </c>
      <c r="C5" s="147" t="s">
        <v>8</v>
      </c>
      <c r="D5" s="148" t="s">
        <v>9</v>
      </c>
      <c r="E5" s="149" t="s">
        <v>280</v>
      </c>
      <c r="F5" s="149" t="s">
        <v>44</v>
      </c>
    </row>
    <row r="6" spans="1:6" s="26" customFormat="1" x14ac:dyDescent="0.2">
      <c r="A6" s="123">
        <v>1</v>
      </c>
      <c r="B6" s="63"/>
      <c r="C6" s="27"/>
      <c r="D6" s="28"/>
      <c r="E6" s="29"/>
      <c r="F6" s="27"/>
    </row>
    <row r="7" spans="1:6" s="26" customFormat="1" x14ac:dyDescent="0.2">
      <c r="A7" s="124"/>
      <c r="B7" s="104" t="s">
        <v>126</v>
      </c>
      <c r="C7" s="53"/>
      <c r="D7" s="51"/>
      <c r="E7" s="52"/>
      <c r="F7" s="53"/>
    </row>
    <row r="8" spans="1:6" s="26" customFormat="1" x14ac:dyDescent="0.2">
      <c r="A8" s="124"/>
      <c r="B8" s="327" t="s">
        <v>125</v>
      </c>
      <c r="C8" s="327"/>
      <c r="D8" s="327"/>
      <c r="E8" s="327"/>
      <c r="F8" s="121"/>
    </row>
    <row r="9" spans="1:6" s="26" customFormat="1" x14ac:dyDescent="0.2">
      <c r="A9" s="124"/>
      <c r="B9" s="327"/>
      <c r="C9" s="327"/>
      <c r="D9" s="327"/>
      <c r="E9" s="327"/>
      <c r="F9" s="121"/>
    </row>
    <row r="10" spans="1:6" s="26" customFormat="1" x14ac:dyDescent="0.2">
      <c r="A10" s="124"/>
      <c r="B10" s="103"/>
      <c r="C10" s="53"/>
      <c r="D10" s="51"/>
      <c r="E10" s="52"/>
      <c r="F10" s="53"/>
    </row>
    <row r="11" spans="1:6" s="213" customFormat="1" x14ac:dyDescent="0.2">
      <c r="A11" s="229"/>
      <c r="B11" s="163"/>
      <c r="C11" s="220"/>
      <c r="D11" s="165"/>
      <c r="E11" s="164"/>
      <c r="F11" s="230"/>
    </row>
    <row r="12" spans="1:6" s="213" customFormat="1" x14ac:dyDescent="0.2">
      <c r="A12" s="231">
        <v>1</v>
      </c>
      <c r="B12" s="155" t="s">
        <v>388</v>
      </c>
      <c r="C12" s="152"/>
      <c r="D12" s="153"/>
      <c r="E12" s="152"/>
      <c r="F12" s="152"/>
    </row>
    <row r="13" spans="1:6" s="213" customFormat="1" x14ac:dyDescent="0.2">
      <c r="A13" s="215"/>
      <c r="B13" s="151" t="s">
        <v>389</v>
      </c>
      <c r="C13" s="154"/>
      <c r="D13" s="154"/>
      <c r="F13" s="216"/>
    </row>
    <row r="14" spans="1:6" s="213" customFormat="1" x14ac:dyDescent="0.2">
      <c r="A14" s="215"/>
      <c r="B14" s="151"/>
      <c r="C14" s="232">
        <f>18.33*2</f>
        <v>36.659999999999997</v>
      </c>
      <c r="D14" s="153" t="s">
        <v>390</v>
      </c>
      <c r="E14" s="239"/>
      <c r="F14" s="152">
        <f>+C14*E14</f>
        <v>0</v>
      </c>
    </row>
    <row r="15" spans="1:6" s="213" customFormat="1" x14ac:dyDescent="0.2">
      <c r="A15" s="217"/>
      <c r="B15" s="159"/>
      <c r="C15" s="218"/>
      <c r="D15" s="161"/>
      <c r="E15" s="160"/>
      <c r="F15" s="160"/>
    </row>
    <row r="16" spans="1:6" s="213" customFormat="1" x14ac:dyDescent="0.2">
      <c r="A16" s="233"/>
      <c r="B16" s="209"/>
      <c r="C16" s="210"/>
      <c r="D16" s="211"/>
      <c r="E16" s="212"/>
      <c r="F16" s="212"/>
    </row>
    <row r="17" spans="1:6" s="213" customFormat="1" x14ac:dyDescent="0.2">
      <c r="A17" s="231">
        <v>2</v>
      </c>
      <c r="B17" s="155" t="s">
        <v>391</v>
      </c>
      <c r="C17" s="152"/>
      <c r="D17" s="153"/>
      <c r="E17" s="152"/>
      <c r="F17" s="152"/>
    </row>
    <row r="18" spans="1:6" s="213" customFormat="1" ht="38.25" x14ac:dyDescent="0.2">
      <c r="A18" s="215"/>
      <c r="B18" s="151" t="s">
        <v>392</v>
      </c>
      <c r="C18" s="154"/>
      <c r="D18" s="154"/>
      <c r="F18" s="216"/>
    </row>
    <row r="19" spans="1:6" s="213" customFormat="1" x14ac:dyDescent="0.2">
      <c r="A19" s="215"/>
      <c r="B19" s="151"/>
      <c r="C19" s="152">
        <v>41.43</v>
      </c>
      <c r="D19" s="153" t="s">
        <v>296</v>
      </c>
      <c r="E19" s="239"/>
      <c r="F19" s="152">
        <f>+C19*E19</f>
        <v>0</v>
      </c>
    </row>
    <row r="20" spans="1:6" s="213" customFormat="1" x14ac:dyDescent="0.2">
      <c r="A20" s="217"/>
      <c r="B20" s="159"/>
      <c r="C20" s="218"/>
      <c r="D20" s="161"/>
      <c r="E20" s="160"/>
      <c r="F20" s="160"/>
    </row>
    <row r="21" spans="1:6" s="213" customFormat="1" x14ac:dyDescent="0.2">
      <c r="A21" s="233"/>
      <c r="B21" s="209"/>
      <c r="C21" s="210"/>
      <c r="D21" s="211"/>
      <c r="E21" s="212"/>
      <c r="F21" s="212"/>
    </row>
    <row r="22" spans="1:6" s="213" customFormat="1" x14ac:dyDescent="0.2">
      <c r="A22" s="231">
        <v>3</v>
      </c>
      <c r="B22" s="155" t="s">
        <v>393</v>
      </c>
      <c r="C22" s="152"/>
      <c r="D22" s="153"/>
      <c r="E22" s="152"/>
      <c r="F22" s="152"/>
    </row>
    <row r="23" spans="1:6" s="213" customFormat="1" ht="38.25" x14ac:dyDescent="0.2">
      <c r="A23" s="215"/>
      <c r="B23" s="151" t="s">
        <v>394</v>
      </c>
      <c r="C23" s="154"/>
      <c r="D23" s="154"/>
      <c r="F23" s="216"/>
    </row>
    <row r="24" spans="1:6" s="213" customFormat="1" x14ac:dyDescent="0.2">
      <c r="A24" s="215"/>
      <c r="B24" s="151"/>
      <c r="C24" s="152">
        <v>5</v>
      </c>
      <c r="D24" s="166" t="s">
        <v>390</v>
      </c>
      <c r="E24" s="239"/>
      <c r="F24" s="152">
        <f>+C24*E24</f>
        <v>0</v>
      </c>
    </row>
    <row r="25" spans="1:6" s="213" customFormat="1" x14ac:dyDescent="0.2">
      <c r="A25" s="217"/>
      <c r="B25" s="159"/>
      <c r="C25" s="218"/>
      <c r="D25" s="161"/>
      <c r="E25" s="160"/>
      <c r="F25" s="160"/>
    </row>
    <row r="26" spans="1:6" s="154" customFormat="1" x14ac:dyDescent="0.2">
      <c r="A26" s="215"/>
      <c r="B26" s="151"/>
      <c r="C26" s="152"/>
      <c r="D26" s="153"/>
      <c r="E26" s="152"/>
      <c r="F26" s="152"/>
    </row>
    <row r="27" spans="1:6" s="154" customFormat="1" x14ac:dyDescent="0.2">
      <c r="A27" s="231">
        <v>4</v>
      </c>
      <c r="B27" s="155" t="s">
        <v>395</v>
      </c>
      <c r="C27" s="152"/>
      <c r="D27" s="153"/>
      <c r="E27" s="152"/>
      <c r="F27" s="152"/>
    </row>
    <row r="28" spans="1:6" s="154" customFormat="1" ht="76.5" x14ac:dyDescent="0.2">
      <c r="A28" s="215"/>
      <c r="B28" s="151" t="s">
        <v>396</v>
      </c>
      <c r="F28" s="157"/>
    </row>
    <row r="29" spans="1:6" s="154" customFormat="1" x14ac:dyDescent="0.2">
      <c r="A29" s="215"/>
      <c r="B29" s="151"/>
      <c r="C29" s="214">
        <v>16.8</v>
      </c>
      <c r="D29" s="234" t="s">
        <v>296</v>
      </c>
      <c r="E29" s="240"/>
      <c r="F29" s="152">
        <f>+C29*E29</f>
        <v>0</v>
      </c>
    </row>
    <row r="30" spans="1:6" s="154" customFormat="1" x14ac:dyDescent="0.2">
      <c r="A30" s="217"/>
      <c r="B30" s="159"/>
      <c r="C30" s="160"/>
      <c r="D30" s="161"/>
      <c r="E30" s="160"/>
      <c r="F30" s="160"/>
    </row>
    <row r="31" spans="1:6" s="154" customFormat="1" x14ac:dyDescent="0.2">
      <c r="A31" s="215"/>
      <c r="B31" s="151"/>
      <c r="C31" s="152"/>
      <c r="D31" s="153"/>
      <c r="E31" s="152"/>
      <c r="F31" s="152"/>
    </row>
    <row r="32" spans="1:6" s="154" customFormat="1" x14ac:dyDescent="0.2">
      <c r="A32" s="231">
        <v>5</v>
      </c>
      <c r="B32" s="155" t="s">
        <v>397</v>
      </c>
      <c r="C32" s="152"/>
      <c r="D32" s="153"/>
      <c r="E32" s="152"/>
      <c r="F32" s="152"/>
    </row>
    <row r="33" spans="1:6" s="154" customFormat="1" ht="25.5" x14ac:dyDescent="0.2">
      <c r="A33" s="215"/>
      <c r="B33" s="151" t="s">
        <v>398</v>
      </c>
      <c r="F33" s="157"/>
    </row>
    <row r="34" spans="1:6" s="154" customFormat="1" x14ac:dyDescent="0.2">
      <c r="A34" s="215"/>
      <c r="B34" s="151"/>
      <c r="C34" s="214">
        <v>8</v>
      </c>
      <c r="D34" s="234" t="s">
        <v>399</v>
      </c>
      <c r="E34" s="240"/>
      <c r="F34" s="152">
        <f>+C34*E34</f>
        <v>0</v>
      </c>
    </row>
    <row r="35" spans="1:6" s="154" customFormat="1" x14ac:dyDescent="0.2">
      <c r="A35" s="217"/>
      <c r="B35" s="159"/>
      <c r="C35" s="160"/>
      <c r="D35" s="161"/>
      <c r="E35" s="160"/>
      <c r="F35" s="160"/>
    </row>
    <row r="36" spans="1:6" s="154" customFormat="1" x14ac:dyDescent="0.2">
      <c r="A36" s="215"/>
      <c r="B36" s="151"/>
      <c r="C36" s="152"/>
      <c r="D36" s="153"/>
      <c r="E36" s="152"/>
      <c r="F36" s="152"/>
    </row>
    <row r="37" spans="1:6" s="154" customFormat="1" x14ac:dyDescent="0.2">
      <c r="A37" s="231">
        <v>6</v>
      </c>
      <c r="B37" s="155" t="s">
        <v>400</v>
      </c>
      <c r="C37" s="152"/>
      <c r="D37" s="153"/>
      <c r="E37" s="152"/>
      <c r="F37" s="152"/>
    </row>
    <row r="38" spans="1:6" s="154" customFormat="1" ht="38.25" x14ac:dyDescent="0.2">
      <c r="A38" s="231"/>
      <c r="B38" s="151" t="s">
        <v>401</v>
      </c>
      <c r="F38" s="157"/>
    </row>
    <row r="39" spans="1:6" s="154" customFormat="1" x14ac:dyDescent="0.2">
      <c r="A39" s="231"/>
      <c r="B39" s="151"/>
      <c r="C39" s="152">
        <f>4*2.2*0.2</f>
        <v>1.7600000000000002</v>
      </c>
      <c r="D39" s="153" t="s">
        <v>285</v>
      </c>
      <c r="E39" s="239"/>
      <c r="F39" s="152">
        <f>+C39*E39</f>
        <v>0</v>
      </c>
    </row>
    <row r="40" spans="1:6" s="154" customFormat="1" x14ac:dyDescent="0.2">
      <c r="A40" s="217"/>
      <c r="B40" s="159"/>
      <c r="C40" s="160"/>
      <c r="D40" s="161"/>
      <c r="E40" s="160"/>
      <c r="F40" s="160"/>
    </row>
    <row r="41" spans="1:6" s="154" customFormat="1" x14ac:dyDescent="0.2">
      <c r="A41" s="215"/>
      <c r="B41" s="151"/>
      <c r="C41" s="152"/>
      <c r="D41" s="153"/>
      <c r="E41" s="152"/>
      <c r="F41" s="152"/>
    </row>
    <row r="42" spans="1:6" s="154" customFormat="1" ht="25.5" x14ac:dyDescent="0.2">
      <c r="A42" s="231">
        <v>7</v>
      </c>
      <c r="B42" s="155" t="s">
        <v>402</v>
      </c>
      <c r="C42" s="152"/>
      <c r="D42" s="153"/>
      <c r="E42" s="152"/>
      <c r="F42" s="152"/>
    </row>
    <row r="43" spans="1:6" s="154" customFormat="1" ht="89.25" x14ac:dyDescent="0.2">
      <c r="A43" s="215"/>
      <c r="B43" s="151" t="s">
        <v>403</v>
      </c>
      <c r="F43" s="157"/>
    </row>
    <row r="44" spans="1:6" s="154" customFormat="1" x14ac:dyDescent="0.2">
      <c r="A44" s="215"/>
      <c r="B44" s="151"/>
      <c r="C44" s="152">
        <v>1</v>
      </c>
      <c r="D44" s="166" t="s">
        <v>152</v>
      </c>
      <c r="E44" s="239"/>
      <c r="F44" s="152">
        <f>+C44*E44</f>
        <v>0</v>
      </c>
    </row>
    <row r="45" spans="1:6" s="154" customFormat="1" x14ac:dyDescent="0.2">
      <c r="A45" s="217"/>
      <c r="B45" s="159"/>
      <c r="C45" s="160"/>
      <c r="D45" s="161"/>
      <c r="E45" s="160"/>
      <c r="F45" s="160"/>
    </row>
    <row r="46" spans="1:6" s="154" customFormat="1" x14ac:dyDescent="0.2">
      <c r="A46" s="231"/>
      <c r="B46" s="151"/>
      <c r="C46" s="152"/>
      <c r="D46" s="153"/>
      <c r="E46" s="152"/>
      <c r="F46" s="152"/>
    </row>
    <row r="47" spans="1:6" s="154" customFormat="1" ht="25.5" x14ac:dyDescent="0.2">
      <c r="A47" s="231">
        <v>8</v>
      </c>
      <c r="B47" s="155" t="s">
        <v>404</v>
      </c>
      <c r="C47" s="152"/>
      <c r="D47" s="153"/>
      <c r="E47" s="152"/>
      <c r="F47" s="152"/>
    </row>
    <row r="48" spans="1:6" s="154" customFormat="1" ht="102" x14ac:dyDescent="0.2">
      <c r="A48" s="215"/>
      <c r="B48" s="151" t="s">
        <v>405</v>
      </c>
      <c r="F48" s="157"/>
    </row>
    <row r="49" spans="1:6" s="154" customFormat="1" x14ac:dyDescent="0.2">
      <c r="A49" s="215"/>
      <c r="B49" s="151"/>
      <c r="C49" s="152">
        <v>1</v>
      </c>
      <c r="D49" s="153" t="s">
        <v>152</v>
      </c>
      <c r="E49" s="239"/>
      <c r="F49" s="152">
        <f>+C49*E49</f>
        <v>0</v>
      </c>
    </row>
    <row r="50" spans="1:6" s="154" customFormat="1" x14ac:dyDescent="0.2">
      <c r="A50" s="217"/>
      <c r="B50" s="159"/>
      <c r="C50" s="160"/>
      <c r="D50" s="161"/>
      <c r="E50" s="160"/>
      <c r="F50" s="160"/>
    </row>
    <row r="51" spans="1:6" s="213" customFormat="1" x14ac:dyDescent="0.2">
      <c r="A51" s="229"/>
      <c r="B51" s="163"/>
      <c r="C51" s="220"/>
      <c r="D51" s="165"/>
      <c r="E51" s="164"/>
      <c r="F51" s="164"/>
    </row>
    <row r="52" spans="1:6" s="213" customFormat="1" x14ac:dyDescent="0.2">
      <c r="A52" s="231">
        <v>9</v>
      </c>
      <c r="B52" s="155" t="s">
        <v>406</v>
      </c>
      <c r="C52" s="152"/>
      <c r="D52" s="153"/>
      <c r="E52" s="152"/>
      <c r="F52" s="152"/>
    </row>
    <row r="53" spans="1:6" s="213" customFormat="1" ht="51" x14ac:dyDescent="0.2">
      <c r="A53" s="215"/>
      <c r="B53" s="151" t="s">
        <v>407</v>
      </c>
      <c r="C53" s="154"/>
      <c r="D53" s="154"/>
      <c r="F53" s="216"/>
    </row>
    <row r="54" spans="1:6" s="213" customFormat="1" x14ac:dyDescent="0.2">
      <c r="A54" s="215"/>
      <c r="B54" s="151"/>
      <c r="C54" s="152">
        <f>104.55-C19*0.1-C59</f>
        <v>95.406999999999996</v>
      </c>
      <c r="D54" s="153" t="s">
        <v>285</v>
      </c>
      <c r="E54" s="239"/>
      <c r="F54" s="152">
        <f>+C54*E54</f>
        <v>0</v>
      </c>
    </row>
    <row r="55" spans="1:6" s="213" customFormat="1" x14ac:dyDescent="0.2">
      <c r="A55" s="217"/>
      <c r="B55" s="159"/>
      <c r="C55" s="218"/>
      <c r="D55" s="161"/>
      <c r="E55" s="160"/>
      <c r="F55" s="160"/>
    </row>
    <row r="56" spans="1:6" s="213" customFormat="1" x14ac:dyDescent="0.2">
      <c r="A56" s="233"/>
      <c r="B56" s="209"/>
      <c r="C56" s="210"/>
      <c r="D56" s="211"/>
      <c r="E56" s="212"/>
      <c r="F56" s="212"/>
    </row>
    <row r="57" spans="1:6" s="213" customFormat="1" x14ac:dyDescent="0.2">
      <c r="A57" s="231">
        <v>10</v>
      </c>
      <c r="B57" s="155" t="s">
        <v>408</v>
      </c>
      <c r="C57" s="152"/>
      <c r="D57" s="153"/>
      <c r="E57" s="152"/>
      <c r="F57" s="152"/>
    </row>
    <row r="58" spans="1:6" s="213" customFormat="1" ht="51" x14ac:dyDescent="0.2">
      <c r="A58" s="215"/>
      <c r="B58" s="151" t="s">
        <v>409</v>
      </c>
      <c r="C58" s="154"/>
      <c r="D58" s="154"/>
      <c r="F58" s="216"/>
    </row>
    <row r="59" spans="1:6" s="213" customFormat="1" x14ac:dyDescent="0.2">
      <c r="A59" s="215"/>
      <c r="B59" s="151"/>
      <c r="C59" s="152">
        <v>5</v>
      </c>
      <c r="D59" s="153" t="s">
        <v>285</v>
      </c>
      <c r="E59" s="239"/>
      <c r="F59" s="152">
        <f>+C59*E59</f>
        <v>0</v>
      </c>
    </row>
    <row r="60" spans="1:6" s="213" customFormat="1" x14ac:dyDescent="0.2">
      <c r="A60" s="217"/>
      <c r="B60" s="159"/>
      <c r="C60" s="218"/>
      <c r="D60" s="161"/>
      <c r="E60" s="160"/>
      <c r="F60" s="160"/>
    </row>
    <row r="61" spans="1:6" s="154" customFormat="1" x14ac:dyDescent="0.2">
      <c r="A61" s="231"/>
      <c r="B61" s="151"/>
      <c r="C61" s="152"/>
      <c r="D61" s="153"/>
      <c r="E61" s="152"/>
      <c r="F61" s="152"/>
    </row>
    <row r="62" spans="1:6" s="154" customFormat="1" x14ac:dyDescent="0.2">
      <c r="A62" s="231">
        <v>11</v>
      </c>
      <c r="B62" s="155" t="s">
        <v>410</v>
      </c>
      <c r="C62" s="152"/>
      <c r="D62" s="153"/>
      <c r="E62" s="152"/>
      <c r="F62" s="152"/>
    </row>
    <row r="63" spans="1:6" s="154" customFormat="1" ht="51" x14ac:dyDescent="0.2">
      <c r="A63" s="215"/>
      <c r="B63" s="151" t="s">
        <v>411</v>
      </c>
      <c r="F63" s="157"/>
    </row>
    <row r="64" spans="1:6" s="154" customFormat="1" x14ac:dyDescent="0.2">
      <c r="A64" s="215"/>
      <c r="B64" s="151"/>
      <c r="C64" s="152">
        <f>104.55-3.4*2.5*3</f>
        <v>79.05</v>
      </c>
      <c r="D64" s="153" t="s">
        <v>285</v>
      </c>
      <c r="E64" s="239"/>
      <c r="F64" s="152">
        <f>+C64*E64</f>
        <v>0</v>
      </c>
    </row>
    <row r="65" spans="1:6" s="154" customFormat="1" x14ac:dyDescent="0.2">
      <c r="A65" s="217"/>
      <c r="B65" s="159"/>
      <c r="C65" s="160"/>
      <c r="D65" s="161"/>
      <c r="E65" s="160"/>
      <c r="F65" s="160"/>
    </row>
    <row r="66" spans="1:6" s="154" customFormat="1" x14ac:dyDescent="0.2">
      <c r="A66" s="231"/>
      <c r="B66" s="151"/>
      <c r="C66" s="152"/>
      <c r="D66" s="153"/>
      <c r="E66" s="152"/>
      <c r="F66" s="152"/>
    </row>
    <row r="67" spans="1:6" s="154" customFormat="1" x14ac:dyDescent="0.2">
      <c r="A67" s="231">
        <v>12</v>
      </c>
      <c r="B67" s="155" t="s">
        <v>412</v>
      </c>
      <c r="C67" s="152"/>
      <c r="D67" s="153"/>
      <c r="E67" s="152"/>
      <c r="F67" s="152"/>
    </row>
    <row r="68" spans="1:6" s="154" customFormat="1" ht="51" x14ac:dyDescent="0.2">
      <c r="A68" s="215"/>
      <c r="B68" s="151" t="s">
        <v>413</v>
      </c>
      <c r="C68" s="152"/>
      <c r="D68" s="153"/>
      <c r="F68" s="157"/>
    </row>
    <row r="69" spans="1:6" s="154" customFormat="1" x14ac:dyDescent="0.2">
      <c r="A69" s="215"/>
      <c r="B69" s="151"/>
      <c r="C69" s="152">
        <f>+C19*0.3</f>
        <v>12.429</v>
      </c>
      <c r="D69" s="153" t="s">
        <v>285</v>
      </c>
      <c r="E69" s="239"/>
      <c r="F69" s="152">
        <f>+C69*E69</f>
        <v>0</v>
      </c>
    </row>
    <row r="70" spans="1:6" s="154" customFormat="1" x14ac:dyDescent="0.2">
      <c r="A70" s="217"/>
      <c r="B70" s="159"/>
      <c r="C70" s="160"/>
      <c r="D70" s="161"/>
      <c r="E70" s="160"/>
      <c r="F70" s="160"/>
    </row>
    <row r="71" spans="1:6" s="213" customFormat="1" x14ac:dyDescent="0.2">
      <c r="A71" s="219"/>
      <c r="B71" s="163"/>
      <c r="C71" s="220"/>
      <c r="D71" s="165"/>
      <c r="E71" s="164"/>
      <c r="F71" s="164"/>
    </row>
    <row r="72" spans="1:6" s="213" customFormat="1" x14ac:dyDescent="0.2">
      <c r="A72" s="231">
        <v>13</v>
      </c>
      <c r="B72" s="155" t="s">
        <v>414</v>
      </c>
      <c r="C72" s="214"/>
      <c r="D72" s="153"/>
      <c r="E72" s="152"/>
      <c r="F72" s="152"/>
    </row>
    <row r="73" spans="1:6" s="213" customFormat="1" ht="38.25" x14ac:dyDescent="0.2">
      <c r="A73" s="231"/>
      <c r="B73" s="151" t="s">
        <v>415</v>
      </c>
      <c r="C73" s="214"/>
      <c r="D73" s="153"/>
      <c r="E73" s="152"/>
      <c r="F73" s="152"/>
    </row>
    <row r="74" spans="1:6" s="213" customFormat="1" x14ac:dyDescent="0.2">
      <c r="A74" s="231"/>
      <c r="B74" s="151"/>
      <c r="C74" s="214">
        <f>9.72</f>
        <v>9.7200000000000006</v>
      </c>
      <c r="D74" s="153" t="s">
        <v>296</v>
      </c>
      <c r="E74" s="239"/>
      <c r="F74" s="152">
        <f>+C74*E74</f>
        <v>0</v>
      </c>
    </row>
    <row r="75" spans="1:6" s="213" customFormat="1" x14ac:dyDescent="0.2">
      <c r="A75" s="217"/>
      <c r="B75" s="159"/>
      <c r="C75" s="218"/>
      <c r="D75" s="161"/>
      <c r="E75" s="160"/>
      <c r="F75" s="160"/>
    </row>
    <row r="76" spans="1:6" s="213" customFormat="1" x14ac:dyDescent="0.2">
      <c r="A76" s="219"/>
      <c r="B76" s="163"/>
      <c r="C76" s="220"/>
      <c r="D76" s="165"/>
      <c r="E76" s="164"/>
      <c r="F76" s="164"/>
    </row>
    <row r="77" spans="1:6" s="213" customFormat="1" x14ac:dyDescent="0.2">
      <c r="A77" s="231">
        <v>14</v>
      </c>
      <c r="B77" s="155" t="s">
        <v>416</v>
      </c>
      <c r="C77" s="152"/>
      <c r="D77" s="153"/>
      <c r="E77" s="152"/>
      <c r="F77" s="152"/>
    </row>
    <row r="78" spans="1:6" s="213" customFormat="1" ht="25.5" x14ac:dyDescent="0.2">
      <c r="A78" s="215"/>
      <c r="B78" s="151" t="s">
        <v>417</v>
      </c>
      <c r="C78" s="152"/>
      <c r="D78" s="153"/>
      <c r="F78" s="216"/>
    </row>
    <row r="79" spans="1:6" s="213" customFormat="1" x14ac:dyDescent="0.2">
      <c r="A79" s="215"/>
      <c r="B79" s="151"/>
      <c r="C79" s="152">
        <f>+C54+C59</f>
        <v>100.407</v>
      </c>
      <c r="D79" s="153" t="s">
        <v>285</v>
      </c>
      <c r="E79" s="239"/>
      <c r="F79" s="152">
        <f>+C79*E79</f>
        <v>0</v>
      </c>
    </row>
    <row r="80" spans="1:6" s="213" customFormat="1" x14ac:dyDescent="0.2">
      <c r="A80" s="217"/>
      <c r="B80" s="159"/>
      <c r="C80" s="218"/>
      <c r="D80" s="161"/>
      <c r="E80" s="160"/>
      <c r="F80" s="160"/>
    </row>
    <row r="81" spans="1:6" s="213" customFormat="1" x14ac:dyDescent="0.2">
      <c r="A81" s="219"/>
      <c r="B81" s="163"/>
      <c r="C81" s="220"/>
      <c r="D81" s="165"/>
      <c r="E81" s="164"/>
      <c r="F81" s="164"/>
    </row>
    <row r="82" spans="1:6" s="213" customFormat="1" x14ac:dyDescent="0.2">
      <c r="A82" s="231">
        <v>15</v>
      </c>
      <c r="B82" s="155" t="s">
        <v>290</v>
      </c>
      <c r="C82" s="214"/>
      <c r="D82" s="153"/>
      <c r="E82" s="152"/>
      <c r="F82" s="152"/>
    </row>
    <row r="83" spans="1:6" s="213" customFormat="1" ht="38.25" x14ac:dyDescent="0.2">
      <c r="A83" s="231"/>
      <c r="B83" s="151" t="s">
        <v>291</v>
      </c>
      <c r="C83" s="214"/>
      <c r="D83" s="153"/>
      <c r="E83" s="152"/>
      <c r="F83" s="152"/>
    </row>
    <row r="84" spans="1:6" s="213" customFormat="1" x14ac:dyDescent="0.2">
      <c r="A84" s="231"/>
      <c r="B84" s="151"/>
      <c r="C84" s="214">
        <f>+C74*0.1</f>
        <v>0.97200000000000009</v>
      </c>
      <c r="D84" s="166" t="s">
        <v>285</v>
      </c>
      <c r="E84" s="239"/>
      <c r="F84" s="152">
        <f>+C84*E84</f>
        <v>0</v>
      </c>
    </row>
    <row r="85" spans="1:6" s="213" customFormat="1" x14ac:dyDescent="0.2">
      <c r="A85" s="217"/>
      <c r="B85" s="159"/>
      <c r="C85" s="218"/>
      <c r="D85" s="161"/>
      <c r="E85" s="160"/>
      <c r="F85" s="160"/>
    </row>
    <row r="86" spans="1:6" s="213" customFormat="1" x14ac:dyDescent="0.2">
      <c r="A86" s="219"/>
      <c r="B86" s="163"/>
      <c r="C86" s="220"/>
      <c r="D86" s="165"/>
      <c r="E86" s="164"/>
      <c r="F86" s="164"/>
    </row>
    <row r="87" spans="1:6" s="213" customFormat="1" ht="25.5" x14ac:dyDescent="0.2">
      <c r="A87" s="231">
        <v>16</v>
      </c>
      <c r="B87" s="155" t="s">
        <v>292</v>
      </c>
      <c r="C87" s="214"/>
      <c r="D87" s="153"/>
      <c r="E87" s="152"/>
      <c r="F87" s="152"/>
    </row>
    <row r="88" spans="1:6" s="213" customFormat="1" ht="25.5" x14ac:dyDescent="0.2">
      <c r="A88" s="231"/>
      <c r="B88" s="151" t="s">
        <v>293</v>
      </c>
      <c r="C88" s="214"/>
      <c r="D88" s="153"/>
      <c r="E88" s="152"/>
      <c r="F88" s="152"/>
    </row>
    <row r="89" spans="1:6" s="213" customFormat="1" x14ac:dyDescent="0.2">
      <c r="A89" s="231"/>
      <c r="B89" s="151"/>
      <c r="C89" s="214">
        <f>5.34*0.3+11.8*0.2+3.39*0.3</f>
        <v>4.9790000000000001</v>
      </c>
      <c r="D89" s="166" t="s">
        <v>285</v>
      </c>
      <c r="E89" s="239"/>
      <c r="F89" s="152">
        <f>+C89*E89</f>
        <v>0</v>
      </c>
    </row>
    <row r="90" spans="1:6" s="213" customFormat="1" x14ac:dyDescent="0.2">
      <c r="A90" s="217"/>
      <c r="B90" s="159"/>
      <c r="C90" s="218"/>
      <c r="D90" s="161"/>
      <c r="E90" s="160"/>
      <c r="F90" s="160"/>
    </row>
    <row r="91" spans="1:6" s="213" customFormat="1" x14ac:dyDescent="0.2">
      <c r="A91" s="219"/>
      <c r="B91" s="163"/>
      <c r="C91" s="220"/>
      <c r="D91" s="165"/>
      <c r="E91" s="164"/>
      <c r="F91" s="164"/>
    </row>
    <row r="92" spans="1:6" s="213" customFormat="1" x14ac:dyDescent="0.2">
      <c r="A92" s="231">
        <v>17</v>
      </c>
      <c r="B92" s="155" t="s">
        <v>294</v>
      </c>
      <c r="C92" s="214"/>
      <c r="D92" s="153"/>
      <c r="E92" s="152"/>
      <c r="F92" s="152"/>
    </row>
    <row r="93" spans="1:6" s="213" customFormat="1" x14ac:dyDescent="0.2">
      <c r="A93" s="231"/>
      <c r="B93" s="151" t="s">
        <v>295</v>
      </c>
      <c r="C93" s="214"/>
      <c r="D93" s="153"/>
      <c r="E93" s="152"/>
      <c r="F93" s="152"/>
    </row>
    <row r="94" spans="1:6" s="213" customFormat="1" x14ac:dyDescent="0.2">
      <c r="A94" s="231"/>
      <c r="B94" s="151"/>
      <c r="C94" s="214">
        <f>+(11.8+10.2)*2</f>
        <v>44</v>
      </c>
      <c r="D94" s="166" t="s">
        <v>296</v>
      </c>
      <c r="E94" s="239"/>
      <c r="F94" s="152">
        <f>+C94*E94</f>
        <v>0</v>
      </c>
    </row>
    <row r="95" spans="1:6" s="213" customFormat="1" x14ac:dyDescent="0.2">
      <c r="A95" s="217"/>
      <c r="B95" s="159"/>
      <c r="C95" s="218"/>
      <c r="D95" s="161"/>
      <c r="E95" s="160"/>
      <c r="F95" s="160"/>
    </row>
    <row r="96" spans="1:6" s="213" customFormat="1" x14ac:dyDescent="0.2">
      <c r="A96" s="219"/>
      <c r="B96" s="163"/>
      <c r="C96" s="220"/>
      <c r="D96" s="165"/>
      <c r="E96" s="164"/>
      <c r="F96" s="164"/>
    </row>
    <row r="97" spans="1:6" s="213" customFormat="1" x14ac:dyDescent="0.2">
      <c r="A97" s="231">
        <v>18</v>
      </c>
      <c r="B97" s="155" t="s">
        <v>297</v>
      </c>
      <c r="C97" s="214"/>
      <c r="D97" s="153"/>
      <c r="E97" s="152"/>
      <c r="F97" s="152"/>
    </row>
    <row r="98" spans="1:6" s="213" customFormat="1" ht="25.5" x14ac:dyDescent="0.2">
      <c r="A98" s="231"/>
      <c r="B98" s="151" t="s">
        <v>298</v>
      </c>
      <c r="C98" s="214"/>
      <c r="D98" s="153"/>
      <c r="E98" s="152"/>
      <c r="F98" s="152"/>
    </row>
    <row r="99" spans="1:6" s="213" customFormat="1" x14ac:dyDescent="0.2">
      <c r="A99" s="231"/>
      <c r="B99" s="151"/>
      <c r="C99" s="214">
        <f>+(1.82)*4*0.2+1.09*2*0.2</f>
        <v>1.8920000000000003</v>
      </c>
      <c r="D99" s="166" t="s">
        <v>296</v>
      </c>
      <c r="E99" s="239"/>
      <c r="F99" s="152">
        <f>+C99*E99</f>
        <v>0</v>
      </c>
    </row>
    <row r="100" spans="1:6" s="213" customFormat="1" x14ac:dyDescent="0.2">
      <c r="A100" s="217"/>
      <c r="B100" s="159"/>
      <c r="C100" s="218"/>
      <c r="D100" s="161"/>
      <c r="E100" s="160"/>
      <c r="F100" s="160"/>
    </row>
    <row r="101" spans="1:6" s="213" customFormat="1" x14ac:dyDescent="0.2">
      <c r="A101" s="219"/>
      <c r="B101" s="163"/>
      <c r="C101" s="220"/>
      <c r="D101" s="165"/>
      <c r="E101" s="164"/>
      <c r="F101" s="164"/>
    </row>
    <row r="102" spans="1:6" s="213" customFormat="1" x14ac:dyDescent="0.2">
      <c r="A102" s="231">
        <v>19</v>
      </c>
      <c r="B102" s="155" t="s">
        <v>301</v>
      </c>
      <c r="C102" s="214"/>
      <c r="D102" s="153"/>
      <c r="E102" s="152"/>
      <c r="F102" s="152"/>
    </row>
    <row r="103" spans="1:6" s="213" customFormat="1" ht="76.5" x14ac:dyDescent="0.2">
      <c r="A103" s="231"/>
      <c r="B103" s="151" t="s">
        <v>302</v>
      </c>
      <c r="C103" s="214"/>
      <c r="D103" s="153"/>
      <c r="E103" s="152"/>
      <c r="F103" s="152"/>
    </row>
    <row r="104" spans="1:6" s="213" customFormat="1" x14ac:dyDescent="0.2">
      <c r="A104" s="231"/>
      <c r="B104" s="151"/>
      <c r="C104" s="214">
        <f>8.5*0.2+1.64*0.3-0.38*0.3</f>
        <v>2.0780000000000003</v>
      </c>
      <c r="D104" s="153" t="s">
        <v>285</v>
      </c>
      <c r="E104" s="239"/>
      <c r="F104" s="152">
        <f>+C104*E104</f>
        <v>0</v>
      </c>
    </row>
    <row r="105" spans="1:6" s="213" customFormat="1" x14ac:dyDescent="0.2">
      <c r="A105" s="217"/>
      <c r="B105" s="159"/>
      <c r="C105" s="218"/>
      <c r="D105" s="161"/>
      <c r="E105" s="160"/>
      <c r="F105" s="160"/>
    </row>
    <row r="106" spans="1:6" s="213" customFormat="1" x14ac:dyDescent="0.2">
      <c r="A106" s="219"/>
      <c r="B106" s="163"/>
      <c r="C106" s="220"/>
      <c r="D106" s="165"/>
      <c r="E106" s="164"/>
      <c r="F106" s="164"/>
    </row>
    <row r="107" spans="1:6" s="213" customFormat="1" x14ac:dyDescent="0.2">
      <c r="A107" s="231">
        <v>20</v>
      </c>
      <c r="B107" s="155" t="s">
        <v>303</v>
      </c>
      <c r="C107" s="214"/>
      <c r="D107" s="153"/>
      <c r="E107" s="152"/>
      <c r="F107" s="152"/>
    </row>
    <row r="108" spans="1:6" s="213" customFormat="1" ht="63.75" x14ac:dyDescent="0.2">
      <c r="A108" s="231"/>
      <c r="B108" s="151" t="s">
        <v>304</v>
      </c>
      <c r="C108" s="214"/>
      <c r="D108" s="153"/>
      <c r="E108" s="152"/>
      <c r="F108" s="152"/>
    </row>
    <row r="109" spans="1:6" s="213" customFormat="1" x14ac:dyDescent="0.2">
      <c r="A109" s="231"/>
      <c r="B109" s="151"/>
      <c r="C109" s="214">
        <f>11*2*0.2-(4*0.264*0.2)-(2*0.09*0.2)</f>
        <v>4.1528000000000009</v>
      </c>
      <c r="D109" s="153" t="s">
        <v>285</v>
      </c>
      <c r="E109" s="239"/>
      <c r="F109" s="152">
        <f>+C109*E109</f>
        <v>0</v>
      </c>
    </row>
    <row r="110" spans="1:6" s="213" customFormat="1" x14ac:dyDescent="0.2">
      <c r="A110" s="217"/>
      <c r="B110" s="159"/>
      <c r="C110" s="218"/>
      <c r="D110" s="161"/>
      <c r="E110" s="160"/>
      <c r="F110" s="160"/>
    </row>
    <row r="111" spans="1:6" s="154" customFormat="1" x14ac:dyDescent="0.2">
      <c r="A111" s="219"/>
      <c r="B111" s="163"/>
      <c r="C111" s="164"/>
      <c r="D111" s="165"/>
      <c r="E111" s="164"/>
      <c r="F111" s="164"/>
    </row>
    <row r="112" spans="1:6" s="154" customFormat="1" ht="25.5" x14ac:dyDescent="0.2">
      <c r="A112" s="231">
        <v>21</v>
      </c>
      <c r="B112" s="155" t="s">
        <v>418</v>
      </c>
      <c r="C112" s="152"/>
      <c r="D112" s="153"/>
      <c r="E112" s="152"/>
      <c r="F112" s="152"/>
    </row>
    <row r="113" spans="1:6" s="154" customFormat="1" ht="63.75" x14ac:dyDescent="0.2">
      <c r="A113" s="231"/>
      <c r="B113" s="151" t="s">
        <v>419</v>
      </c>
      <c r="C113" s="152"/>
      <c r="D113" s="153"/>
      <c r="E113" s="152"/>
      <c r="F113" s="152"/>
    </row>
    <row r="114" spans="1:6" s="154" customFormat="1" x14ac:dyDescent="0.2">
      <c r="A114" s="231"/>
      <c r="B114" s="151"/>
      <c r="C114" s="152">
        <v>1</v>
      </c>
      <c r="D114" s="166" t="s">
        <v>152</v>
      </c>
      <c r="E114" s="239"/>
      <c r="F114" s="152">
        <f>+C114*E114</f>
        <v>0</v>
      </c>
    </row>
    <row r="115" spans="1:6" s="154" customFormat="1" x14ac:dyDescent="0.2">
      <c r="A115" s="217"/>
      <c r="B115" s="159"/>
      <c r="C115" s="160"/>
      <c r="D115" s="161"/>
      <c r="E115" s="160"/>
      <c r="F115" s="160"/>
    </row>
    <row r="116" spans="1:6" s="154" customFormat="1" x14ac:dyDescent="0.2">
      <c r="A116" s="219"/>
      <c r="B116" s="163"/>
      <c r="C116" s="164"/>
      <c r="D116" s="165"/>
      <c r="E116" s="164"/>
      <c r="F116" s="164"/>
    </row>
    <row r="117" spans="1:6" s="154" customFormat="1" ht="25.5" x14ac:dyDescent="0.2">
      <c r="A117" s="231">
        <v>22</v>
      </c>
      <c r="B117" s="155" t="s">
        <v>420</v>
      </c>
      <c r="C117" s="152"/>
      <c r="D117" s="153"/>
      <c r="E117" s="152"/>
      <c r="F117" s="152"/>
    </row>
    <row r="118" spans="1:6" s="154" customFormat="1" ht="76.5" x14ac:dyDescent="0.2">
      <c r="A118" s="231"/>
      <c r="B118" s="151" t="s">
        <v>421</v>
      </c>
      <c r="C118" s="152"/>
      <c r="D118" s="153"/>
      <c r="E118" s="152"/>
      <c r="F118" s="152"/>
    </row>
    <row r="119" spans="1:6" s="154" customFormat="1" x14ac:dyDescent="0.2">
      <c r="A119" s="231"/>
      <c r="B119" s="151"/>
      <c r="C119" s="152">
        <v>1</v>
      </c>
      <c r="D119" s="166" t="s">
        <v>152</v>
      </c>
      <c r="E119" s="239"/>
      <c r="F119" s="152">
        <f>+C119*E119</f>
        <v>0</v>
      </c>
    </row>
    <row r="120" spans="1:6" s="154" customFormat="1" x14ac:dyDescent="0.2">
      <c r="A120" s="217"/>
      <c r="B120" s="159"/>
      <c r="C120" s="160"/>
      <c r="D120" s="161"/>
      <c r="E120" s="160"/>
      <c r="F120" s="160"/>
    </row>
    <row r="121" spans="1:6" s="213" customFormat="1" x14ac:dyDescent="0.2">
      <c r="A121" s="219"/>
      <c r="B121" s="163"/>
      <c r="C121" s="220"/>
      <c r="D121" s="165"/>
      <c r="E121" s="164"/>
      <c r="F121" s="164"/>
    </row>
    <row r="122" spans="1:6" s="213" customFormat="1" x14ac:dyDescent="0.2">
      <c r="A122" s="231">
        <v>23</v>
      </c>
      <c r="B122" s="155" t="s">
        <v>309</v>
      </c>
      <c r="C122" s="214"/>
      <c r="D122" s="153"/>
      <c r="E122" s="152"/>
      <c r="F122" s="152"/>
    </row>
    <row r="123" spans="1:6" s="213" customFormat="1" ht="63.75" x14ac:dyDescent="0.2">
      <c r="A123" s="231"/>
      <c r="B123" s="151" t="s">
        <v>310</v>
      </c>
      <c r="C123" s="214"/>
      <c r="D123" s="153"/>
      <c r="E123" s="152"/>
      <c r="F123" s="152"/>
    </row>
    <row r="124" spans="1:6" s="213" customFormat="1" x14ac:dyDescent="0.2">
      <c r="A124" s="231"/>
      <c r="B124" s="151"/>
      <c r="C124" s="214">
        <v>1</v>
      </c>
      <c r="D124" s="153" t="s">
        <v>152</v>
      </c>
      <c r="E124" s="239"/>
      <c r="F124" s="152">
        <f>+C124*E124</f>
        <v>0</v>
      </c>
    </row>
    <row r="125" spans="1:6" s="213" customFormat="1" x14ac:dyDescent="0.2">
      <c r="A125" s="217"/>
      <c r="B125" s="159"/>
      <c r="C125" s="218"/>
      <c r="D125" s="161"/>
      <c r="E125" s="160"/>
      <c r="F125" s="160"/>
    </row>
    <row r="126" spans="1:6" s="213" customFormat="1" x14ac:dyDescent="0.2">
      <c r="A126" s="219"/>
      <c r="B126" s="163"/>
      <c r="C126" s="220"/>
      <c r="D126" s="165"/>
      <c r="E126" s="164"/>
      <c r="F126" s="164"/>
    </row>
    <row r="127" spans="1:6" s="213" customFormat="1" x14ac:dyDescent="0.2">
      <c r="A127" s="231">
        <v>24</v>
      </c>
      <c r="B127" s="155" t="s">
        <v>311</v>
      </c>
      <c r="C127" s="214"/>
      <c r="D127" s="153"/>
      <c r="E127" s="152"/>
      <c r="F127" s="152"/>
    </row>
    <row r="128" spans="1:6" s="213" customFormat="1" ht="63.75" x14ac:dyDescent="0.2">
      <c r="A128" s="231"/>
      <c r="B128" s="151" t="s">
        <v>312</v>
      </c>
      <c r="C128" s="214"/>
      <c r="D128" s="153"/>
      <c r="E128" s="152"/>
      <c r="F128" s="152"/>
    </row>
    <row r="129" spans="1:6" s="213" customFormat="1" x14ac:dyDescent="0.2">
      <c r="A129" s="231"/>
      <c r="B129" s="151"/>
      <c r="C129" s="214">
        <f>8.5-1+11.8*0.4+3.58*0.72</f>
        <v>14.797600000000001</v>
      </c>
      <c r="D129" s="153" t="s">
        <v>296</v>
      </c>
      <c r="E129" s="239"/>
      <c r="F129" s="152">
        <f>+C129*E129</f>
        <v>0</v>
      </c>
    </row>
    <row r="130" spans="1:6" s="213" customFormat="1" x14ac:dyDescent="0.2">
      <c r="A130" s="217"/>
      <c r="B130" s="159"/>
      <c r="C130" s="218"/>
      <c r="D130" s="161"/>
      <c r="E130" s="160"/>
      <c r="F130" s="160"/>
    </row>
    <row r="131" spans="1:6" s="222" customFormat="1" x14ac:dyDescent="0.2">
      <c r="A131" s="219"/>
      <c r="B131" s="163"/>
      <c r="C131" s="220"/>
      <c r="D131" s="165"/>
      <c r="E131" s="164"/>
      <c r="F131" s="164"/>
    </row>
    <row r="132" spans="1:6" s="222" customFormat="1" x14ac:dyDescent="0.2">
      <c r="A132" s="231">
        <v>25</v>
      </c>
      <c r="B132" s="155" t="s">
        <v>313</v>
      </c>
      <c r="C132" s="214"/>
      <c r="D132" s="153"/>
      <c r="E132" s="152"/>
      <c r="F132" s="152"/>
    </row>
    <row r="133" spans="1:6" s="222" customFormat="1" x14ac:dyDescent="0.2">
      <c r="A133" s="231"/>
      <c r="B133" s="151" t="s">
        <v>314</v>
      </c>
      <c r="C133" s="214"/>
      <c r="D133" s="153"/>
      <c r="E133" s="152"/>
      <c r="F133" s="152"/>
    </row>
    <row r="134" spans="1:6" s="222" customFormat="1" x14ac:dyDescent="0.2">
      <c r="A134" s="231"/>
      <c r="B134" s="151"/>
      <c r="C134" s="214">
        <f>+C129</f>
        <v>14.797600000000001</v>
      </c>
      <c r="D134" s="153" t="s">
        <v>296</v>
      </c>
      <c r="E134" s="239"/>
      <c r="F134" s="152">
        <f>+C134*E134</f>
        <v>0</v>
      </c>
    </row>
    <row r="135" spans="1:6" s="222" customFormat="1" x14ac:dyDescent="0.2">
      <c r="A135" s="217"/>
      <c r="B135" s="159"/>
      <c r="C135" s="218"/>
      <c r="D135" s="161"/>
      <c r="E135" s="160"/>
      <c r="F135" s="160"/>
    </row>
    <row r="136" spans="1:6" s="222" customFormat="1" x14ac:dyDescent="0.2">
      <c r="A136" s="219"/>
      <c r="B136" s="163"/>
      <c r="C136" s="220"/>
      <c r="D136" s="165"/>
      <c r="E136" s="164"/>
      <c r="F136" s="164"/>
    </row>
    <row r="137" spans="1:6" s="222" customFormat="1" x14ac:dyDescent="0.2">
      <c r="A137" s="231">
        <v>26</v>
      </c>
      <c r="B137" s="155" t="s">
        <v>422</v>
      </c>
      <c r="C137" s="214"/>
      <c r="D137" s="153"/>
      <c r="E137" s="152"/>
      <c r="F137" s="152"/>
    </row>
    <row r="138" spans="1:6" s="213" customFormat="1" ht="51" x14ac:dyDescent="0.2">
      <c r="A138" s="231"/>
      <c r="B138" s="151" t="s">
        <v>423</v>
      </c>
      <c r="C138" s="214"/>
      <c r="D138" s="153"/>
      <c r="E138" s="152"/>
      <c r="F138" s="152"/>
    </row>
    <row r="139" spans="1:6" s="213" customFormat="1" x14ac:dyDescent="0.2">
      <c r="A139" s="231"/>
      <c r="B139" s="151"/>
      <c r="C139" s="214">
        <v>9</v>
      </c>
      <c r="D139" s="166" t="s">
        <v>399</v>
      </c>
      <c r="E139" s="239"/>
      <c r="F139" s="152">
        <f>+C139*E139</f>
        <v>0</v>
      </c>
    </row>
    <row r="140" spans="1:6" s="222" customFormat="1" x14ac:dyDescent="0.2">
      <c r="A140" s="217"/>
      <c r="B140" s="159"/>
      <c r="C140" s="218"/>
      <c r="D140" s="161"/>
      <c r="E140" s="160"/>
      <c r="F140" s="160"/>
    </row>
    <row r="141" spans="1:6" s="154" customFormat="1" x14ac:dyDescent="0.2">
      <c r="A141" s="215"/>
      <c r="B141" s="151"/>
      <c r="C141" s="152"/>
      <c r="D141" s="153"/>
      <c r="E141" s="152"/>
      <c r="F141" s="152"/>
    </row>
    <row r="142" spans="1:6" s="154" customFormat="1" x14ac:dyDescent="0.2">
      <c r="A142" s="231">
        <v>27</v>
      </c>
      <c r="B142" s="155" t="s">
        <v>424</v>
      </c>
      <c r="C142" s="152"/>
      <c r="D142" s="153"/>
      <c r="E142" s="152"/>
      <c r="F142" s="152"/>
    </row>
    <row r="143" spans="1:6" s="154" customFormat="1" ht="89.25" x14ac:dyDescent="0.2">
      <c r="A143" s="215"/>
      <c r="B143" s="151" t="s">
        <v>425</v>
      </c>
      <c r="F143" s="157"/>
    </row>
    <row r="144" spans="1:6" s="154" customFormat="1" x14ac:dyDescent="0.2">
      <c r="A144" s="215"/>
      <c r="B144" s="151"/>
      <c r="C144" s="214">
        <f>8*5</f>
        <v>40</v>
      </c>
      <c r="D144" s="234" t="s">
        <v>152</v>
      </c>
      <c r="E144" s="240"/>
      <c r="F144" s="152">
        <f>+C144*E144</f>
        <v>0</v>
      </c>
    </row>
    <row r="145" spans="1:6" s="154" customFormat="1" x14ac:dyDescent="0.2">
      <c r="A145" s="217"/>
      <c r="B145" s="159"/>
      <c r="C145" s="160"/>
      <c r="D145" s="161"/>
      <c r="E145" s="160"/>
      <c r="F145" s="160"/>
    </row>
    <row r="146" spans="1:6" s="154" customFormat="1" x14ac:dyDescent="0.2">
      <c r="A146" s="215"/>
      <c r="B146" s="151"/>
      <c r="C146" s="152"/>
      <c r="D146" s="153"/>
      <c r="E146" s="152"/>
      <c r="F146" s="152"/>
    </row>
    <row r="147" spans="1:6" s="154" customFormat="1" x14ac:dyDescent="0.2">
      <c r="A147" s="231">
        <v>28</v>
      </c>
      <c r="B147" s="155" t="s">
        <v>426</v>
      </c>
      <c r="C147" s="152"/>
      <c r="D147" s="153"/>
      <c r="E147" s="152"/>
      <c r="F147" s="152"/>
    </row>
    <row r="148" spans="1:6" s="154" customFormat="1" ht="76.5" x14ac:dyDescent="0.2">
      <c r="A148" s="215"/>
      <c r="B148" s="151" t="s">
        <v>427</v>
      </c>
      <c r="F148" s="157"/>
    </row>
    <row r="149" spans="1:6" s="154" customFormat="1" x14ac:dyDescent="0.2">
      <c r="A149" s="215"/>
      <c r="B149" s="151"/>
      <c r="C149" s="214">
        <f>+C39</f>
        <v>1.7600000000000002</v>
      </c>
      <c r="D149" s="234" t="s">
        <v>285</v>
      </c>
      <c r="E149" s="240"/>
      <c r="F149" s="152">
        <f>+C149*E149</f>
        <v>0</v>
      </c>
    </row>
    <row r="150" spans="1:6" s="154" customFormat="1" x14ac:dyDescent="0.2">
      <c r="A150" s="217"/>
      <c r="B150" s="159"/>
      <c r="C150" s="160"/>
      <c r="D150" s="161"/>
      <c r="E150" s="160"/>
      <c r="F150" s="160"/>
    </row>
    <row r="151" spans="1:6" s="222" customFormat="1" x14ac:dyDescent="0.2">
      <c r="A151" s="219"/>
      <c r="B151" s="163"/>
      <c r="C151" s="220"/>
      <c r="D151" s="165"/>
      <c r="E151" s="164"/>
      <c r="F151" s="164"/>
    </row>
    <row r="152" spans="1:6" s="222" customFormat="1" x14ac:dyDescent="0.2">
      <c r="A152" s="231">
        <v>29</v>
      </c>
      <c r="B152" s="155" t="s">
        <v>315</v>
      </c>
      <c r="C152" s="214"/>
      <c r="D152" s="153"/>
      <c r="E152" s="152"/>
      <c r="F152" s="152"/>
    </row>
    <row r="153" spans="1:6" s="213" customFormat="1" x14ac:dyDescent="0.2">
      <c r="A153" s="231"/>
      <c r="B153" s="151" t="s">
        <v>316</v>
      </c>
      <c r="C153" s="214"/>
      <c r="D153" s="153"/>
      <c r="E153" s="152"/>
      <c r="F153" s="152"/>
    </row>
    <row r="154" spans="1:6" s="213" customFormat="1" x14ac:dyDescent="0.2">
      <c r="A154" s="231"/>
      <c r="B154" s="151"/>
      <c r="C154" s="214">
        <v>20</v>
      </c>
      <c r="D154" s="153" t="s">
        <v>317</v>
      </c>
      <c r="E154" s="239"/>
      <c r="F154" s="152">
        <f>+C154*E154</f>
        <v>0</v>
      </c>
    </row>
    <row r="155" spans="1:6" s="213" customFormat="1" x14ac:dyDescent="0.2">
      <c r="A155" s="217"/>
      <c r="B155" s="159"/>
      <c r="C155" s="218"/>
      <c r="D155" s="161"/>
      <c r="E155" s="160"/>
      <c r="F155" s="160"/>
    </row>
    <row r="156" spans="1:6" s="213" customFormat="1" x14ac:dyDescent="0.2">
      <c r="A156" s="219"/>
      <c r="B156" s="163"/>
      <c r="C156" s="220"/>
      <c r="D156" s="165"/>
      <c r="E156" s="164"/>
      <c r="F156" s="164"/>
    </row>
    <row r="157" spans="1:6" s="213" customFormat="1" ht="25.5" x14ac:dyDescent="0.2">
      <c r="A157" s="231">
        <v>30</v>
      </c>
      <c r="B157" s="155" t="s">
        <v>318</v>
      </c>
      <c r="C157" s="214"/>
      <c r="D157" s="153"/>
      <c r="E157" s="168"/>
      <c r="F157" s="168"/>
    </row>
    <row r="158" spans="1:6" s="213" customFormat="1" ht="76.5" x14ac:dyDescent="0.2">
      <c r="A158" s="231"/>
      <c r="B158" s="151" t="s">
        <v>319</v>
      </c>
      <c r="C158" s="214"/>
      <c r="D158" s="153"/>
      <c r="E158" s="168"/>
      <c r="F158" s="168"/>
    </row>
    <row r="159" spans="1:6" s="213" customFormat="1" x14ac:dyDescent="0.2">
      <c r="A159" s="231"/>
      <c r="B159" s="151"/>
      <c r="C159" s="214">
        <v>11.8</v>
      </c>
      <c r="D159" s="153" t="s">
        <v>296</v>
      </c>
      <c r="E159" s="239"/>
      <c r="F159" s="152">
        <f>+C159*E159</f>
        <v>0</v>
      </c>
    </row>
    <row r="160" spans="1:6" s="213" customFormat="1" x14ac:dyDescent="0.2">
      <c r="A160" s="217"/>
      <c r="B160" s="159"/>
      <c r="C160" s="218"/>
      <c r="D160" s="161"/>
      <c r="E160" s="160"/>
      <c r="F160" s="160"/>
    </row>
    <row r="161" spans="1:6" s="213" customFormat="1" x14ac:dyDescent="0.2">
      <c r="A161" s="219"/>
      <c r="B161" s="163"/>
      <c r="C161" s="220"/>
      <c r="D161" s="165"/>
      <c r="E161" s="164"/>
      <c r="F161" s="164"/>
    </row>
    <row r="162" spans="1:6" s="213" customFormat="1" x14ac:dyDescent="0.2">
      <c r="A162" s="231">
        <v>31</v>
      </c>
      <c r="B162" s="155" t="s">
        <v>320</v>
      </c>
      <c r="C162" s="214"/>
      <c r="D162" s="153"/>
      <c r="E162" s="152"/>
      <c r="F162" s="152"/>
    </row>
    <row r="163" spans="1:6" s="213" customFormat="1" ht="38.25" x14ac:dyDescent="0.2">
      <c r="A163" s="231"/>
      <c r="B163" s="151" t="s">
        <v>321</v>
      </c>
      <c r="C163" s="214"/>
      <c r="D163" s="153"/>
      <c r="E163" s="152"/>
      <c r="F163" s="152"/>
    </row>
    <row r="164" spans="1:6" s="213" customFormat="1" x14ac:dyDescent="0.2">
      <c r="A164" s="231"/>
      <c r="B164" s="151"/>
      <c r="C164" s="214">
        <f>(9.1+7.7)*0.2</f>
        <v>3.3600000000000003</v>
      </c>
      <c r="D164" s="166" t="s">
        <v>296</v>
      </c>
      <c r="E164" s="239"/>
      <c r="F164" s="152">
        <f>+C164*E164</f>
        <v>0</v>
      </c>
    </row>
    <row r="165" spans="1:6" s="213" customFormat="1" x14ac:dyDescent="0.2">
      <c r="A165" s="217"/>
      <c r="B165" s="159"/>
      <c r="C165" s="218"/>
      <c r="D165" s="161"/>
      <c r="E165" s="160"/>
      <c r="F165" s="160"/>
    </row>
    <row r="166" spans="1:6" s="213" customFormat="1" x14ac:dyDescent="0.2">
      <c r="A166" s="219"/>
      <c r="B166" s="163"/>
      <c r="C166" s="220"/>
      <c r="D166" s="165"/>
      <c r="E166" s="164"/>
      <c r="F166" s="164"/>
    </row>
    <row r="167" spans="1:6" s="213" customFormat="1" x14ac:dyDescent="0.2">
      <c r="A167" s="231">
        <v>32</v>
      </c>
      <c r="B167" s="155" t="s">
        <v>322</v>
      </c>
      <c r="C167" s="214"/>
      <c r="D167" s="153"/>
      <c r="E167" s="152"/>
      <c r="F167" s="152"/>
    </row>
    <row r="168" spans="1:6" s="213" customFormat="1" ht="76.5" x14ac:dyDescent="0.2">
      <c r="A168" s="231"/>
      <c r="B168" s="151" t="s">
        <v>323</v>
      </c>
      <c r="C168" s="214"/>
      <c r="D168" s="153"/>
      <c r="E168" s="152"/>
      <c r="F168" s="152"/>
    </row>
    <row r="169" spans="1:6" s="213" customFormat="1" x14ac:dyDescent="0.2">
      <c r="A169" s="231"/>
      <c r="B169" s="151"/>
      <c r="C169" s="214">
        <f>3.58*0.72+2.63*0.92</f>
        <v>4.9971999999999994</v>
      </c>
      <c r="D169" s="166" t="s">
        <v>296</v>
      </c>
      <c r="E169" s="239"/>
      <c r="F169" s="152">
        <f>+C169*E169</f>
        <v>0</v>
      </c>
    </row>
    <row r="170" spans="1:6" s="213" customFormat="1" x14ac:dyDescent="0.2">
      <c r="A170" s="217"/>
      <c r="B170" s="159"/>
      <c r="C170" s="218"/>
      <c r="D170" s="161"/>
      <c r="E170" s="160"/>
      <c r="F170" s="160"/>
    </row>
    <row r="171" spans="1:6" s="213" customFormat="1" x14ac:dyDescent="0.2">
      <c r="A171" s="219"/>
      <c r="B171" s="163"/>
      <c r="C171" s="220"/>
      <c r="D171" s="165"/>
      <c r="E171" s="164"/>
      <c r="F171" s="164"/>
    </row>
    <row r="172" spans="1:6" s="213" customFormat="1" x14ac:dyDescent="0.2">
      <c r="A172" s="231">
        <v>33</v>
      </c>
      <c r="B172" s="155" t="s">
        <v>324</v>
      </c>
      <c r="C172" s="214"/>
      <c r="D172" s="153"/>
      <c r="E172" s="152"/>
      <c r="F172" s="152"/>
    </row>
    <row r="173" spans="1:6" s="213" customFormat="1" ht="76.5" x14ac:dyDescent="0.2">
      <c r="A173" s="231"/>
      <c r="B173" s="151" t="s">
        <v>371</v>
      </c>
      <c r="C173" s="214"/>
      <c r="D173" s="153"/>
      <c r="E173" s="152"/>
      <c r="F173" s="152"/>
    </row>
    <row r="174" spans="1:6" s="213" customFormat="1" x14ac:dyDescent="0.2">
      <c r="A174" s="231"/>
      <c r="B174" s="151"/>
      <c r="C174" s="214">
        <f>+(8.5-0.5)*0.2</f>
        <v>1.6</v>
      </c>
      <c r="D174" s="153" t="s">
        <v>285</v>
      </c>
      <c r="E174" s="239"/>
      <c r="F174" s="152">
        <f>+C174*E174</f>
        <v>0</v>
      </c>
    </row>
    <row r="175" spans="1:6" s="213" customFormat="1" x14ac:dyDescent="0.2">
      <c r="A175" s="217"/>
      <c r="B175" s="159"/>
      <c r="C175" s="218"/>
      <c r="D175" s="161"/>
      <c r="E175" s="160"/>
      <c r="F175" s="160"/>
    </row>
    <row r="176" spans="1:6" s="213" customFormat="1" x14ac:dyDescent="0.2">
      <c r="A176" s="219"/>
      <c r="B176" s="163"/>
      <c r="C176" s="220"/>
      <c r="D176" s="165"/>
      <c r="E176" s="164"/>
      <c r="F176" s="164"/>
    </row>
    <row r="177" spans="1:6" s="213" customFormat="1" x14ac:dyDescent="0.2">
      <c r="A177" s="231">
        <v>34</v>
      </c>
      <c r="B177" s="155" t="s">
        <v>326</v>
      </c>
      <c r="C177" s="214"/>
      <c r="D177" s="153"/>
      <c r="E177" s="152"/>
      <c r="F177" s="152"/>
    </row>
    <row r="178" spans="1:6" s="213" customFormat="1" ht="76.5" x14ac:dyDescent="0.2">
      <c r="A178" s="231"/>
      <c r="B178" s="151" t="s">
        <v>327</v>
      </c>
      <c r="C178" s="214"/>
      <c r="D178" s="153"/>
      <c r="E178" s="152"/>
      <c r="F178" s="152"/>
    </row>
    <row r="179" spans="1:6" s="213" customFormat="1" x14ac:dyDescent="0.2">
      <c r="A179" s="231"/>
      <c r="B179" s="151"/>
      <c r="C179" s="214">
        <f>+(1.02-0.554)*0.72</f>
        <v>0.33551999999999998</v>
      </c>
      <c r="D179" s="153" t="s">
        <v>285</v>
      </c>
      <c r="E179" s="239"/>
      <c r="F179" s="152">
        <f>+C179*E179</f>
        <v>0</v>
      </c>
    </row>
    <row r="180" spans="1:6" s="213" customFormat="1" x14ac:dyDescent="0.2">
      <c r="A180" s="217"/>
      <c r="B180" s="159"/>
      <c r="C180" s="218"/>
      <c r="D180" s="161"/>
      <c r="E180" s="160"/>
      <c r="F180" s="160"/>
    </row>
    <row r="181" spans="1:6" s="213" customFormat="1" x14ac:dyDescent="0.2">
      <c r="A181" s="219"/>
      <c r="B181" s="163"/>
      <c r="C181" s="220"/>
      <c r="D181" s="165"/>
      <c r="E181" s="164"/>
      <c r="F181" s="164"/>
    </row>
    <row r="182" spans="1:6" s="213" customFormat="1" x14ac:dyDescent="0.2">
      <c r="A182" s="231">
        <v>35</v>
      </c>
      <c r="B182" s="155" t="s">
        <v>328</v>
      </c>
      <c r="C182" s="214"/>
      <c r="D182" s="153"/>
      <c r="E182" s="168"/>
      <c r="F182" s="168"/>
    </row>
    <row r="183" spans="1:6" s="213" customFormat="1" ht="25.5" x14ac:dyDescent="0.2">
      <c r="A183" s="231"/>
      <c r="B183" s="151" t="s">
        <v>329</v>
      </c>
      <c r="C183" s="214"/>
      <c r="D183" s="153"/>
      <c r="E183" s="168"/>
      <c r="F183" s="168"/>
    </row>
    <row r="184" spans="1:6" s="213" customFormat="1" x14ac:dyDescent="0.2">
      <c r="A184" s="231"/>
      <c r="B184" s="151"/>
      <c r="C184" s="214">
        <v>579.79</v>
      </c>
      <c r="D184" s="153" t="s">
        <v>40</v>
      </c>
      <c r="E184" s="239"/>
      <c r="F184" s="152">
        <f>+C184*E184</f>
        <v>0</v>
      </c>
    </row>
    <row r="185" spans="1:6" s="213" customFormat="1" x14ac:dyDescent="0.2">
      <c r="A185" s="217"/>
      <c r="B185" s="159"/>
      <c r="C185" s="218"/>
      <c r="D185" s="161"/>
      <c r="E185" s="160"/>
      <c r="F185" s="160"/>
    </row>
    <row r="186" spans="1:6" s="213" customFormat="1" x14ac:dyDescent="0.2">
      <c r="A186" s="219"/>
      <c r="B186" s="163"/>
      <c r="C186" s="220"/>
      <c r="D186" s="165"/>
      <c r="E186" s="164"/>
      <c r="F186" s="164"/>
    </row>
    <row r="187" spans="1:6" s="213" customFormat="1" x14ac:dyDescent="0.2">
      <c r="A187" s="231">
        <v>36</v>
      </c>
      <c r="B187" s="155" t="s">
        <v>330</v>
      </c>
      <c r="C187" s="214"/>
      <c r="D187" s="153"/>
      <c r="E187" s="152"/>
      <c r="F187" s="152"/>
    </row>
    <row r="188" spans="1:6" s="213" customFormat="1" ht="38.25" x14ac:dyDescent="0.2">
      <c r="A188" s="231"/>
      <c r="B188" s="151" t="s">
        <v>331</v>
      </c>
      <c r="C188" s="214"/>
      <c r="D188" s="153"/>
      <c r="E188" s="152"/>
      <c r="F188" s="152"/>
    </row>
    <row r="189" spans="1:6" s="213" customFormat="1" x14ac:dyDescent="0.2">
      <c r="A189" s="231"/>
      <c r="B189" s="151"/>
      <c r="C189" s="214">
        <v>214.07</v>
      </c>
      <c r="D189" s="153" t="s">
        <v>40</v>
      </c>
      <c r="E189" s="239"/>
      <c r="F189" s="152">
        <f>+C189*E189</f>
        <v>0</v>
      </c>
    </row>
    <row r="190" spans="1:6" s="213" customFormat="1" x14ac:dyDescent="0.2">
      <c r="A190" s="217"/>
      <c r="B190" s="159"/>
      <c r="C190" s="218"/>
      <c r="D190" s="161"/>
      <c r="E190" s="160"/>
      <c r="F190" s="160"/>
    </row>
    <row r="191" spans="1:6" s="213" customFormat="1" x14ac:dyDescent="0.2">
      <c r="A191" s="219"/>
      <c r="B191" s="163"/>
      <c r="C191" s="220"/>
      <c r="D191" s="165"/>
      <c r="E191" s="164"/>
      <c r="F191" s="164"/>
    </row>
    <row r="192" spans="1:6" s="213" customFormat="1" x14ac:dyDescent="0.2">
      <c r="A192" s="231">
        <v>37</v>
      </c>
      <c r="B192" s="155" t="s">
        <v>332</v>
      </c>
      <c r="C192" s="214"/>
      <c r="D192" s="153"/>
      <c r="E192" s="152"/>
      <c r="F192" s="152"/>
    </row>
    <row r="193" spans="1:6" s="213" customFormat="1" ht="51" x14ac:dyDescent="0.2">
      <c r="A193" s="235"/>
      <c r="B193" s="151" t="s">
        <v>428</v>
      </c>
      <c r="F193" s="216"/>
    </row>
    <row r="194" spans="1:6" s="213" customFormat="1" x14ac:dyDescent="0.2">
      <c r="A194" s="235"/>
      <c r="B194" s="226"/>
      <c r="C194" s="214">
        <f>357.58+6.04*17.6</f>
        <v>463.88400000000001</v>
      </c>
      <c r="D194" s="153" t="s">
        <v>40</v>
      </c>
      <c r="E194" s="239"/>
      <c r="F194" s="152">
        <f>+C194*E194</f>
        <v>0</v>
      </c>
    </row>
    <row r="195" spans="1:6" s="213" customFormat="1" x14ac:dyDescent="0.2">
      <c r="A195" s="217"/>
      <c r="B195" s="159"/>
      <c r="C195" s="218"/>
      <c r="D195" s="161"/>
      <c r="E195" s="160"/>
      <c r="F195" s="160"/>
    </row>
    <row r="196" spans="1:6" s="213" customFormat="1" x14ac:dyDescent="0.2">
      <c r="A196" s="223"/>
      <c r="B196" s="209"/>
      <c r="C196" s="210"/>
      <c r="D196" s="211"/>
      <c r="E196" s="212"/>
      <c r="F196" s="212"/>
    </row>
    <row r="197" spans="1:6" s="213" customFormat="1" x14ac:dyDescent="0.2">
      <c r="A197" s="231">
        <v>38</v>
      </c>
      <c r="B197" s="155" t="s">
        <v>429</v>
      </c>
      <c r="C197" s="152"/>
      <c r="D197" s="153"/>
      <c r="E197" s="152"/>
      <c r="F197" s="152"/>
    </row>
    <row r="198" spans="1:6" s="213" customFormat="1" ht="38.25" x14ac:dyDescent="0.2">
      <c r="A198" s="235"/>
      <c r="B198" s="151" t="s">
        <v>430</v>
      </c>
      <c r="C198" s="154"/>
      <c r="D198" s="154"/>
      <c r="F198" s="216"/>
    </row>
    <row r="199" spans="1:6" s="213" customFormat="1" x14ac:dyDescent="0.2">
      <c r="A199" s="235"/>
      <c r="B199" s="151"/>
      <c r="C199" s="152">
        <f>+C19</f>
        <v>41.43</v>
      </c>
      <c r="D199" s="153" t="s">
        <v>296</v>
      </c>
      <c r="E199" s="239"/>
      <c r="F199" s="152">
        <f>+C199*E199</f>
        <v>0</v>
      </c>
    </row>
    <row r="200" spans="1:6" s="213" customFormat="1" x14ac:dyDescent="0.2">
      <c r="A200" s="217"/>
      <c r="B200" s="159"/>
      <c r="C200" s="218"/>
      <c r="D200" s="161"/>
      <c r="E200" s="160"/>
      <c r="F200" s="160"/>
    </row>
    <row r="201" spans="1:6" s="213" customFormat="1" x14ac:dyDescent="0.2">
      <c r="A201" s="219"/>
      <c r="B201" s="163"/>
      <c r="C201" s="220"/>
      <c r="D201" s="165"/>
      <c r="E201" s="164"/>
      <c r="F201" s="164"/>
    </row>
    <row r="202" spans="1:6" s="213" customFormat="1" x14ac:dyDescent="0.2">
      <c r="A202" s="231">
        <v>39</v>
      </c>
      <c r="B202" s="155" t="s">
        <v>431</v>
      </c>
      <c r="C202" s="152"/>
      <c r="D202" s="153"/>
      <c r="E202" s="152"/>
      <c r="F202" s="152"/>
    </row>
    <row r="203" spans="1:6" s="213" customFormat="1" ht="38.25" x14ac:dyDescent="0.2">
      <c r="A203" s="235"/>
      <c r="B203" s="151" t="s">
        <v>432</v>
      </c>
      <c r="C203" s="154"/>
      <c r="D203" s="154"/>
      <c r="F203" s="216"/>
    </row>
    <row r="204" spans="1:6" s="213" customFormat="1" x14ac:dyDescent="0.2">
      <c r="A204" s="235"/>
      <c r="B204" s="151"/>
      <c r="C204" s="152">
        <f>+C19</f>
        <v>41.43</v>
      </c>
      <c r="D204" s="153" t="s">
        <v>296</v>
      </c>
      <c r="E204" s="239"/>
      <c r="F204" s="152">
        <f>+C204*E204</f>
        <v>0</v>
      </c>
    </row>
    <row r="205" spans="1:6" s="213" customFormat="1" x14ac:dyDescent="0.2">
      <c r="A205" s="217"/>
      <c r="B205" s="159"/>
      <c r="C205" s="218"/>
      <c r="D205" s="161"/>
      <c r="E205" s="160"/>
      <c r="F205" s="160"/>
    </row>
    <row r="206" spans="1:6" s="213" customFormat="1" x14ac:dyDescent="0.2">
      <c r="A206" s="219"/>
      <c r="B206" s="163"/>
      <c r="C206" s="220"/>
      <c r="D206" s="165"/>
      <c r="E206" s="164"/>
      <c r="F206" s="164"/>
    </row>
    <row r="207" spans="1:6" s="213" customFormat="1" x14ac:dyDescent="0.2">
      <c r="A207" s="231">
        <v>40</v>
      </c>
      <c r="B207" s="155" t="s">
        <v>433</v>
      </c>
      <c r="C207" s="152"/>
      <c r="D207" s="153"/>
      <c r="E207" s="152"/>
      <c r="F207" s="152"/>
    </row>
    <row r="208" spans="1:6" s="213" customFormat="1" ht="38.25" x14ac:dyDescent="0.2">
      <c r="A208" s="235"/>
      <c r="B208" s="151" t="s">
        <v>434</v>
      </c>
      <c r="C208" s="152"/>
      <c r="D208" s="166"/>
      <c r="F208" s="216"/>
    </row>
    <row r="209" spans="1:6" s="213" customFormat="1" x14ac:dyDescent="0.2">
      <c r="A209" s="235"/>
      <c r="B209" s="226"/>
      <c r="C209" s="214">
        <f>+C14/2</f>
        <v>18.329999999999998</v>
      </c>
      <c r="D209" s="153" t="s">
        <v>399</v>
      </c>
      <c r="E209" s="239"/>
      <c r="F209" s="152">
        <f>+C209*E209</f>
        <v>0</v>
      </c>
    </row>
    <row r="210" spans="1:6" s="213" customFormat="1" x14ac:dyDescent="0.2">
      <c r="A210" s="217"/>
      <c r="B210" s="159"/>
      <c r="C210" s="218"/>
      <c r="D210" s="161"/>
      <c r="E210" s="160"/>
      <c r="F210" s="160"/>
    </row>
    <row r="211" spans="1:6" s="213" customFormat="1" x14ac:dyDescent="0.2">
      <c r="A211" s="219"/>
      <c r="B211" s="163"/>
      <c r="C211" s="220"/>
      <c r="D211" s="165"/>
      <c r="E211" s="164"/>
      <c r="F211" s="164"/>
    </row>
    <row r="212" spans="1:6" s="213" customFormat="1" x14ac:dyDescent="0.2">
      <c r="A212" s="231">
        <v>41</v>
      </c>
      <c r="B212" s="155" t="s">
        <v>334</v>
      </c>
      <c r="C212" s="214"/>
      <c r="D212" s="153"/>
      <c r="E212" s="152"/>
      <c r="F212" s="152"/>
    </row>
    <row r="213" spans="1:6" s="213" customFormat="1" ht="76.5" x14ac:dyDescent="0.2">
      <c r="A213" s="231"/>
      <c r="B213" s="151" t="s">
        <v>335</v>
      </c>
      <c r="C213" s="214"/>
      <c r="D213" s="153"/>
      <c r="E213" s="152"/>
      <c r="F213" s="152"/>
    </row>
    <row r="214" spans="1:6" s="213" customFormat="1" x14ac:dyDescent="0.2">
      <c r="A214" s="231"/>
      <c r="B214" s="151"/>
      <c r="C214" s="214">
        <v>1</v>
      </c>
      <c r="D214" s="153" t="s">
        <v>152</v>
      </c>
      <c r="E214" s="239"/>
      <c r="F214" s="152">
        <f>+C214*E214</f>
        <v>0</v>
      </c>
    </row>
    <row r="215" spans="1:6" s="213" customFormat="1" x14ac:dyDescent="0.2">
      <c r="A215" s="217"/>
      <c r="B215" s="159"/>
      <c r="C215" s="218"/>
      <c r="D215" s="161"/>
      <c r="E215" s="160"/>
      <c r="F215" s="160"/>
    </row>
    <row r="216" spans="1:6" s="213" customFormat="1" x14ac:dyDescent="0.2">
      <c r="A216" s="219"/>
      <c r="B216" s="163"/>
      <c r="C216" s="220"/>
      <c r="D216" s="165"/>
      <c r="E216" s="164"/>
      <c r="F216" s="164"/>
    </row>
    <row r="217" spans="1:6" s="213" customFormat="1" x14ac:dyDescent="0.2">
      <c r="A217" s="231">
        <v>42</v>
      </c>
      <c r="B217" s="155" t="s">
        <v>336</v>
      </c>
      <c r="C217" s="214"/>
      <c r="D217" s="153"/>
      <c r="E217" s="152"/>
      <c r="F217" s="152"/>
    </row>
    <row r="218" spans="1:6" s="213" customFormat="1" ht="102" x14ac:dyDescent="0.2">
      <c r="A218" s="231"/>
      <c r="B218" s="151" t="s">
        <v>435</v>
      </c>
      <c r="C218" s="214"/>
      <c r="D218" s="153"/>
      <c r="E218" s="152"/>
      <c r="F218" s="152"/>
    </row>
    <row r="219" spans="1:6" s="213" customFormat="1" x14ac:dyDescent="0.2">
      <c r="A219" s="231"/>
      <c r="B219" s="151"/>
      <c r="C219" s="214">
        <v>1</v>
      </c>
      <c r="D219" s="153" t="s">
        <v>152</v>
      </c>
      <c r="E219" s="239"/>
      <c r="F219" s="152">
        <f>+C219*E219</f>
        <v>0</v>
      </c>
    </row>
    <row r="220" spans="1:6" s="213" customFormat="1" x14ac:dyDescent="0.2">
      <c r="A220" s="217"/>
      <c r="B220" s="159"/>
      <c r="C220" s="218"/>
      <c r="D220" s="161"/>
      <c r="E220" s="160"/>
      <c r="F220" s="160"/>
    </row>
    <row r="221" spans="1:6" s="213" customFormat="1" x14ac:dyDescent="0.2">
      <c r="A221" s="219"/>
      <c r="B221" s="163"/>
      <c r="C221" s="220"/>
      <c r="D221" s="165"/>
      <c r="E221" s="164"/>
      <c r="F221" s="164"/>
    </row>
    <row r="222" spans="1:6" s="213" customFormat="1" x14ac:dyDescent="0.2">
      <c r="A222" s="231">
        <v>43</v>
      </c>
      <c r="B222" s="155" t="s">
        <v>338</v>
      </c>
      <c r="C222" s="214"/>
      <c r="D222" s="153"/>
      <c r="E222" s="152"/>
      <c r="F222" s="152"/>
    </row>
    <row r="223" spans="1:6" s="213" customFormat="1" ht="51" x14ac:dyDescent="0.2">
      <c r="A223" s="231"/>
      <c r="B223" s="151" t="s">
        <v>339</v>
      </c>
      <c r="C223" s="214"/>
      <c r="D223" s="153"/>
      <c r="E223" s="152"/>
      <c r="F223" s="152"/>
    </row>
    <row r="224" spans="1:6" s="213" customFormat="1" x14ac:dyDescent="0.2">
      <c r="A224" s="231"/>
      <c r="B224" s="151"/>
      <c r="C224" s="214">
        <v>1</v>
      </c>
      <c r="D224" s="153" t="s">
        <v>152</v>
      </c>
      <c r="E224" s="239"/>
      <c r="F224" s="152">
        <f>+C224*E224</f>
        <v>0</v>
      </c>
    </row>
    <row r="225" spans="1:6" s="154" customFormat="1" x14ac:dyDescent="0.2">
      <c r="A225" s="236"/>
      <c r="B225" s="159"/>
      <c r="C225" s="218"/>
      <c r="D225" s="161"/>
      <c r="E225" s="160"/>
      <c r="F225" s="160"/>
    </row>
    <row r="226" spans="1:6" s="154" customFormat="1" x14ac:dyDescent="0.2">
      <c r="A226" s="229"/>
      <c r="B226" s="163"/>
      <c r="C226" s="164"/>
      <c r="D226" s="165"/>
      <c r="E226" s="164"/>
      <c r="F226" s="230"/>
    </row>
    <row r="227" spans="1:6" s="154" customFormat="1" x14ac:dyDescent="0.2">
      <c r="A227" s="231">
        <v>44</v>
      </c>
      <c r="B227" s="155" t="s">
        <v>436</v>
      </c>
      <c r="C227" s="152"/>
      <c r="D227" s="153"/>
      <c r="E227" s="152"/>
      <c r="F227" s="152"/>
    </row>
    <row r="228" spans="1:6" s="154" customFormat="1" ht="51" x14ac:dyDescent="0.2">
      <c r="A228" s="231"/>
      <c r="B228" s="151" t="s">
        <v>437</v>
      </c>
      <c r="C228" s="152"/>
      <c r="D228" s="153"/>
      <c r="E228" s="152"/>
      <c r="F228" s="152"/>
    </row>
    <row r="229" spans="1:6" s="154" customFormat="1" x14ac:dyDescent="0.2">
      <c r="A229" s="231"/>
      <c r="B229" s="151"/>
      <c r="C229" s="152">
        <v>1</v>
      </c>
      <c r="D229" s="153" t="s">
        <v>152</v>
      </c>
      <c r="E229" s="239"/>
      <c r="F229" s="152">
        <f>+C229*E229</f>
        <v>0</v>
      </c>
    </row>
    <row r="230" spans="1:6" s="154" customFormat="1" x14ac:dyDescent="0.2">
      <c r="A230" s="217"/>
      <c r="B230" s="159"/>
      <c r="C230" s="160"/>
      <c r="D230" s="161"/>
      <c r="E230" s="160"/>
      <c r="F230" s="160"/>
    </row>
    <row r="231" spans="1:6" s="154" customFormat="1" x14ac:dyDescent="0.2">
      <c r="A231" s="215"/>
      <c r="B231" s="151"/>
      <c r="C231" s="152"/>
      <c r="D231" s="153"/>
      <c r="E231" s="152"/>
      <c r="F231" s="152"/>
    </row>
    <row r="232" spans="1:6" s="154" customFormat="1" x14ac:dyDescent="0.2">
      <c r="A232" s="231">
        <v>45</v>
      </c>
      <c r="B232" s="155" t="s">
        <v>438</v>
      </c>
      <c r="C232" s="152"/>
      <c r="D232" s="153"/>
      <c r="E232" s="152"/>
      <c r="F232" s="152"/>
    </row>
    <row r="233" spans="1:6" s="154" customFormat="1" ht="51" x14ac:dyDescent="0.2">
      <c r="A233" s="231"/>
      <c r="B233" s="151" t="s">
        <v>376</v>
      </c>
      <c r="C233" s="152"/>
      <c r="D233" s="153"/>
      <c r="E233" s="152"/>
      <c r="F233" s="152"/>
    </row>
    <row r="234" spans="1:6" s="154" customFormat="1" x14ac:dyDescent="0.2">
      <c r="A234" s="231"/>
      <c r="B234" s="151"/>
      <c r="C234" s="152">
        <v>1</v>
      </c>
      <c r="D234" s="153" t="s">
        <v>152</v>
      </c>
      <c r="E234" s="239"/>
      <c r="F234" s="152">
        <f>+C234*E234</f>
        <v>0</v>
      </c>
    </row>
    <row r="235" spans="1:6" s="154" customFormat="1" x14ac:dyDescent="0.2">
      <c r="A235" s="217"/>
      <c r="B235" s="159"/>
      <c r="C235" s="160"/>
      <c r="D235" s="161"/>
      <c r="E235" s="160"/>
      <c r="F235" s="160"/>
    </row>
    <row r="236" spans="1:6" s="154" customFormat="1" x14ac:dyDescent="0.2">
      <c r="A236" s="237"/>
      <c r="B236" s="163"/>
      <c r="C236" s="164"/>
      <c r="D236" s="165"/>
      <c r="E236" s="164"/>
      <c r="F236" s="164"/>
    </row>
    <row r="237" spans="1:6" s="154" customFormat="1" ht="25.5" x14ac:dyDescent="0.2">
      <c r="A237" s="150">
        <v>46</v>
      </c>
      <c r="B237" s="155" t="s">
        <v>439</v>
      </c>
      <c r="C237" s="152"/>
      <c r="D237" s="153"/>
      <c r="E237" s="152"/>
      <c r="F237" s="152"/>
    </row>
    <row r="238" spans="1:6" s="154" customFormat="1" ht="127.5" x14ac:dyDescent="0.2">
      <c r="A238" s="150"/>
      <c r="B238" s="151" t="s">
        <v>440</v>
      </c>
      <c r="C238" s="152"/>
      <c r="D238" s="178"/>
      <c r="E238" s="152"/>
      <c r="F238" s="152"/>
    </row>
    <row r="239" spans="1:6" s="154" customFormat="1" x14ac:dyDescent="0.2">
      <c r="A239" s="150"/>
      <c r="B239" s="170"/>
      <c r="C239" s="152">
        <v>1</v>
      </c>
      <c r="D239" s="153" t="s">
        <v>152</v>
      </c>
      <c r="E239" s="239"/>
      <c r="F239" s="152">
        <f>+C239*E239</f>
        <v>0</v>
      </c>
    </row>
    <row r="240" spans="1:6" s="154" customFormat="1" x14ac:dyDescent="0.2">
      <c r="A240" s="150"/>
      <c r="B240" s="151"/>
      <c r="C240" s="152"/>
      <c r="D240" s="153"/>
      <c r="E240" s="152"/>
      <c r="F240" s="152"/>
    </row>
    <row r="241" spans="1:6" s="213" customFormat="1" x14ac:dyDescent="0.2">
      <c r="A241" s="37"/>
      <c r="B241" s="67" t="s">
        <v>2</v>
      </c>
      <c r="C241" s="38"/>
      <c r="D241" s="39"/>
      <c r="E241" s="40" t="s">
        <v>46</v>
      </c>
      <c r="F241" s="40">
        <f>SUM(F11:F240)</f>
        <v>0</v>
      </c>
    </row>
    <row r="242" spans="1:6" x14ac:dyDescent="0.2">
      <c r="A242" s="238"/>
      <c r="B242" s="170"/>
      <c r="C242" s="227"/>
      <c r="D242" s="178"/>
      <c r="E242" s="228"/>
      <c r="F242" s="228"/>
    </row>
  </sheetData>
  <sheetProtection password="CF65"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6" manualBreakCount="6">
    <brk id="65" max="5" man="1"/>
    <brk id="100" max="5" man="1"/>
    <brk id="125" max="5" man="1"/>
    <brk id="155" max="5" man="1"/>
    <brk id="180" max="5" man="1"/>
    <brk id="215" max="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H142"/>
  <sheetViews>
    <sheetView topLeftCell="A14" zoomScaleNormal="100" zoomScaleSheetLayoutView="100" workbookViewId="0">
      <selection activeCell="E24" sqref="E24"/>
    </sheetView>
  </sheetViews>
  <sheetFormatPr defaultRowHeight="12.75" x14ac:dyDescent="0.2"/>
  <cols>
    <col min="1" max="1" width="7.7109375" style="143" customWidth="1"/>
    <col min="2" max="2" width="36.7109375" style="183" customWidth="1"/>
    <col min="3" max="4" width="7.7109375" style="30" customWidth="1"/>
    <col min="5" max="5" width="13.7109375" style="184" customWidth="1"/>
    <col min="6" max="6" width="13.7109375" style="30" customWidth="1"/>
    <col min="7" max="8" width="9.140625" style="30"/>
    <col min="9" max="9" width="10.5703125" style="30" bestFit="1" customWidth="1"/>
    <col min="10" max="10" width="11.5703125" style="30" bestFit="1" customWidth="1"/>
    <col min="11" max="255" width="9.140625" style="30"/>
    <col min="256" max="256" width="1.7109375" style="30" customWidth="1"/>
    <col min="257" max="257" width="6" style="30" bestFit="1" customWidth="1"/>
    <col min="258" max="258" width="46.7109375" style="30" customWidth="1"/>
    <col min="259" max="259" width="8.5703125" style="30" customWidth="1"/>
    <col min="260" max="260" width="4.7109375" style="30" bestFit="1" customWidth="1"/>
    <col min="261" max="261" width="8.42578125" style="30" customWidth="1"/>
    <col min="262" max="262" width="11.28515625" style="30" customWidth="1"/>
    <col min="263" max="264" width="9.140625" style="30"/>
    <col min="265" max="265" width="10.5703125" style="30" bestFit="1" customWidth="1"/>
    <col min="266" max="266" width="11.5703125" style="30" bestFit="1" customWidth="1"/>
    <col min="267" max="511" width="9.140625" style="30"/>
    <col min="512" max="512" width="1.7109375" style="30" customWidth="1"/>
    <col min="513" max="513" width="6" style="30" bestFit="1" customWidth="1"/>
    <col min="514" max="514" width="46.7109375" style="30" customWidth="1"/>
    <col min="515" max="515" width="8.5703125" style="30" customWidth="1"/>
    <col min="516" max="516" width="4.7109375" style="30" bestFit="1" customWidth="1"/>
    <col min="517" max="517" width="8.42578125" style="30" customWidth="1"/>
    <col min="518" max="518" width="11.28515625" style="30" customWidth="1"/>
    <col min="519" max="520" width="9.140625" style="30"/>
    <col min="521" max="521" width="10.5703125" style="30" bestFit="1" customWidth="1"/>
    <col min="522" max="522" width="11.5703125" style="30" bestFit="1" customWidth="1"/>
    <col min="523" max="767" width="9.140625" style="30"/>
    <col min="768" max="768" width="1.7109375" style="30" customWidth="1"/>
    <col min="769" max="769" width="6" style="30" bestFit="1" customWidth="1"/>
    <col min="770" max="770" width="46.7109375" style="30" customWidth="1"/>
    <col min="771" max="771" width="8.5703125" style="30" customWidth="1"/>
    <col min="772" max="772" width="4.7109375" style="30" bestFit="1" customWidth="1"/>
    <col min="773" max="773" width="8.42578125" style="30" customWidth="1"/>
    <col min="774" max="774" width="11.28515625" style="30" customWidth="1"/>
    <col min="775" max="776" width="9.140625" style="30"/>
    <col min="777" max="777" width="10.5703125" style="30" bestFit="1" customWidth="1"/>
    <col min="778" max="778" width="11.5703125" style="30" bestFit="1" customWidth="1"/>
    <col min="779" max="1023" width="9.140625" style="30"/>
    <col min="1024" max="1024" width="1.710937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42578125" style="30" customWidth="1"/>
    <col min="1030" max="1030" width="11.28515625" style="30" customWidth="1"/>
    <col min="1031" max="1032" width="9.140625" style="30"/>
    <col min="1033" max="1033" width="10.5703125" style="30" bestFit="1" customWidth="1"/>
    <col min="1034" max="1034" width="11.5703125" style="30" bestFit="1" customWidth="1"/>
    <col min="1035" max="1279" width="9.140625" style="30"/>
    <col min="1280" max="1280" width="1.710937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42578125" style="30" customWidth="1"/>
    <col min="1286" max="1286" width="11.28515625" style="30" customWidth="1"/>
    <col min="1287" max="1288" width="9.140625" style="30"/>
    <col min="1289" max="1289" width="10.5703125" style="30" bestFit="1" customWidth="1"/>
    <col min="1290" max="1290" width="11.5703125" style="30" bestFit="1" customWidth="1"/>
    <col min="1291" max="1535" width="9.140625" style="30"/>
    <col min="1536" max="1536" width="1.710937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42578125" style="30" customWidth="1"/>
    <col min="1542" max="1542" width="11.28515625" style="30" customWidth="1"/>
    <col min="1543" max="1544" width="9.140625" style="30"/>
    <col min="1545" max="1545" width="10.5703125" style="30" bestFit="1" customWidth="1"/>
    <col min="1546" max="1546" width="11.5703125" style="30" bestFit="1" customWidth="1"/>
    <col min="1547" max="1791" width="9.140625" style="30"/>
    <col min="1792" max="1792" width="1.710937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42578125" style="30" customWidth="1"/>
    <col min="1798" max="1798" width="11.28515625" style="30" customWidth="1"/>
    <col min="1799" max="1800" width="9.140625" style="30"/>
    <col min="1801" max="1801" width="10.5703125" style="30" bestFit="1" customWidth="1"/>
    <col min="1802" max="1802" width="11.5703125" style="30" bestFit="1" customWidth="1"/>
    <col min="1803" max="2047" width="9.140625" style="30"/>
    <col min="2048" max="2048" width="1.710937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42578125" style="30" customWidth="1"/>
    <col min="2054" max="2054" width="11.28515625" style="30" customWidth="1"/>
    <col min="2055" max="2056" width="9.140625" style="30"/>
    <col min="2057" max="2057" width="10.5703125" style="30" bestFit="1" customWidth="1"/>
    <col min="2058" max="2058" width="11.5703125" style="30" bestFit="1" customWidth="1"/>
    <col min="2059" max="2303" width="9.140625" style="30"/>
    <col min="2304" max="2304" width="1.710937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42578125" style="30" customWidth="1"/>
    <col min="2310" max="2310" width="11.28515625" style="30" customWidth="1"/>
    <col min="2311" max="2312" width="9.140625" style="30"/>
    <col min="2313" max="2313" width="10.5703125" style="30" bestFit="1" customWidth="1"/>
    <col min="2314" max="2314" width="11.5703125" style="30" bestFit="1" customWidth="1"/>
    <col min="2315" max="2559" width="9.140625" style="30"/>
    <col min="2560" max="2560" width="1.710937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42578125" style="30" customWidth="1"/>
    <col min="2566" max="2566" width="11.28515625" style="30" customWidth="1"/>
    <col min="2567" max="2568" width="9.140625" style="30"/>
    <col min="2569" max="2569" width="10.5703125" style="30" bestFit="1" customWidth="1"/>
    <col min="2570" max="2570" width="11.5703125" style="30" bestFit="1" customWidth="1"/>
    <col min="2571" max="2815" width="9.140625" style="30"/>
    <col min="2816" max="2816" width="1.710937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42578125" style="30" customWidth="1"/>
    <col min="2822" max="2822" width="11.28515625" style="30" customWidth="1"/>
    <col min="2823" max="2824" width="9.140625" style="30"/>
    <col min="2825" max="2825" width="10.5703125" style="30" bestFit="1" customWidth="1"/>
    <col min="2826" max="2826" width="11.5703125" style="30" bestFit="1" customWidth="1"/>
    <col min="2827" max="3071" width="9.140625" style="30"/>
    <col min="3072" max="3072" width="1.710937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42578125" style="30" customWidth="1"/>
    <col min="3078" max="3078" width="11.28515625" style="30" customWidth="1"/>
    <col min="3079" max="3080" width="9.140625" style="30"/>
    <col min="3081" max="3081" width="10.5703125" style="30" bestFit="1" customWidth="1"/>
    <col min="3082" max="3082" width="11.5703125" style="30" bestFit="1" customWidth="1"/>
    <col min="3083" max="3327" width="9.140625" style="30"/>
    <col min="3328" max="3328" width="1.710937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42578125" style="30" customWidth="1"/>
    <col min="3334" max="3334" width="11.28515625" style="30" customWidth="1"/>
    <col min="3335" max="3336" width="9.140625" style="30"/>
    <col min="3337" max="3337" width="10.5703125" style="30" bestFit="1" customWidth="1"/>
    <col min="3338" max="3338" width="11.5703125" style="30" bestFit="1" customWidth="1"/>
    <col min="3339" max="3583" width="9.140625" style="30"/>
    <col min="3584" max="3584" width="1.710937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42578125" style="30" customWidth="1"/>
    <col min="3590" max="3590" width="11.28515625" style="30" customWidth="1"/>
    <col min="3591" max="3592" width="9.140625" style="30"/>
    <col min="3593" max="3593" width="10.5703125" style="30" bestFit="1" customWidth="1"/>
    <col min="3594" max="3594" width="11.5703125" style="30" bestFit="1" customWidth="1"/>
    <col min="3595" max="3839" width="9.140625" style="30"/>
    <col min="3840" max="3840" width="1.710937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42578125" style="30" customWidth="1"/>
    <col min="3846" max="3846" width="11.28515625" style="30" customWidth="1"/>
    <col min="3847" max="3848" width="9.140625" style="30"/>
    <col min="3849" max="3849" width="10.5703125" style="30" bestFit="1" customWidth="1"/>
    <col min="3850" max="3850" width="11.5703125" style="30" bestFit="1" customWidth="1"/>
    <col min="3851" max="4095" width="9.140625" style="30"/>
    <col min="4096" max="4096" width="1.710937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42578125" style="30" customWidth="1"/>
    <col min="4102" max="4102" width="11.28515625" style="30" customWidth="1"/>
    <col min="4103" max="4104" width="9.140625" style="30"/>
    <col min="4105" max="4105" width="10.5703125" style="30" bestFit="1" customWidth="1"/>
    <col min="4106" max="4106" width="11.5703125" style="30" bestFit="1" customWidth="1"/>
    <col min="4107" max="4351" width="9.140625" style="30"/>
    <col min="4352" max="4352" width="1.710937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42578125" style="30" customWidth="1"/>
    <col min="4358" max="4358" width="11.28515625" style="30" customWidth="1"/>
    <col min="4359" max="4360" width="9.140625" style="30"/>
    <col min="4361" max="4361" width="10.5703125" style="30" bestFit="1" customWidth="1"/>
    <col min="4362" max="4362" width="11.5703125" style="30" bestFit="1" customWidth="1"/>
    <col min="4363" max="4607" width="9.140625" style="30"/>
    <col min="4608" max="4608" width="1.710937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42578125" style="30" customWidth="1"/>
    <col min="4614" max="4614" width="11.28515625" style="30" customWidth="1"/>
    <col min="4615" max="4616" width="9.140625" style="30"/>
    <col min="4617" max="4617" width="10.5703125" style="30" bestFit="1" customWidth="1"/>
    <col min="4618" max="4618" width="11.5703125" style="30" bestFit="1" customWidth="1"/>
    <col min="4619" max="4863" width="9.140625" style="30"/>
    <col min="4864" max="4864" width="1.710937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42578125" style="30" customWidth="1"/>
    <col min="4870" max="4870" width="11.28515625" style="30" customWidth="1"/>
    <col min="4871" max="4872" width="9.140625" style="30"/>
    <col min="4873" max="4873" width="10.5703125" style="30" bestFit="1" customWidth="1"/>
    <col min="4874" max="4874" width="11.5703125" style="30" bestFit="1" customWidth="1"/>
    <col min="4875" max="5119" width="9.140625" style="30"/>
    <col min="5120" max="5120" width="1.710937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42578125" style="30" customWidth="1"/>
    <col min="5126" max="5126" width="11.28515625" style="30" customWidth="1"/>
    <col min="5127" max="5128" width="9.140625" style="30"/>
    <col min="5129" max="5129" width="10.5703125" style="30" bestFit="1" customWidth="1"/>
    <col min="5130" max="5130" width="11.5703125" style="30" bestFit="1" customWidth="1"/>
    <col min="5131" max="5375" width="9.140625" style="30"/>
    <col min="5376" max="5376" width="1.710937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42578125" style="30" customWidth="1"/>
    <col min="5382" max="5382" width="11.28515625" style="30" customWidth="1"/>
    <col min="5383" max="5384" width="9.140625" style="30"/>
    <col min="5385" max="5385" width="10.5703125" style="30" bestFit="1" customWidth="1"/>
    <col min="5386" max="5386" width="11.5703125" style="30" bestFit="1" customWidth="1"/>
    <col min="5387" max="5631" width="9.140625" style="30"/>
    <col min="5632" max="5632" width="1.710937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42578125" style="30" customWidth="1"/>
    <col min="5638" max="5638" width="11.28515625" style="30" customWidth="1"/>
    <col min="5639" max="5640" width="9.140625" style="30"/>
    <col min="5641" max="5641" width="10.5703125" style="30" bestFit="1" customWidth="1"/>
    <col min="5642" max="5642" width="11.5703125" style="30" bestFit="1" customWidth="1"/>
    <col min="5643" max="5887" width="9.140625" style="30"/>
    <col min="5888" max="5888" width="1.710937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42578125" style="30" customWidth="1"/>
    <col min="5894" max="5894" width="11.28515625" style="30" customWidth="1"/>
    <col min="5895" max="5896" width="9.140625" style="30"/>
    <col min="5897" max="5897" width="10.5703125" style="30" bestFit="1" customWidth="1"/>
    <col min="5898" max="5898" width="11.5703125" style="30" bestFit="1" customWidth="1"/>
    <col min="5899" max="6143" width="9.140625" style="30"/>
    <col min="6144" max="6144" width="1.710937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42578125" style="30" customWidth="1"/>
    <col min="6150" max="6150" width="11.28515625" style="30" customWidth="1"/>
    <col min="6151" max="6152" width="9.140625" style="30"/>
    <col min="6153" max="6153" width="10.5703125" style="30" bestFit="1" customWidth="1"/>
    <col min="6154" max="6154" width="11.5703125" style="30" bestFit="1" customWidth="1"/>
    <col min="6155" max="6399" width="9.140625" style="30"/>
    <col min="6400" max="6400" width="1.710937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42578125" style="30" customWidth="1"/>
    <col min="6406" max="6406" width="11.28515625" style="30" customWidth="1"/>
    <col min="6407" max="6408" width="9.140625" style="30"/>
    <col min="6409" max="6409" width="10.5703125" style="30" bestFit="1" customWidth="1"/>
    <col min="6410" max="6410" width="11.5703125" style="30" bestFit="1" customWidth="1"/>
    <col min="6411" max="6655" width="9.140625" style="30"/>
    <col min="6656" max="6656" width="1.710937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42578125" style="30" customWidth="1"/>
    <col min="6662" max="6662" width="11.28515625" style="30" customWidth="1"/>
    <col min="6663" max="6664" width="9.140625" style="30"/>
    <col min="6665" max="6665" width="10.5703125" style="30" bestFit="1" customWidth="1"/>
    <col min="6666" max="6666" width="11.5703125" style="30" bestFit="1" customWidth="1"/>
    <col min="6667" max="6911" width="9.140625" style="30"/>
    <col min="6912" max="6912" width="1.710937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42578125" style="30" customWidth="1"/>
    <col min="6918" max="6918" width="11.28515625" style="30" customWidth="1"/>
    <col min="6919" max="6920" width="9.140625" style="30"/>
    <col min="6921" max="6921" width="10.5703125" style="30" bestFit="1" customWidth="1"/>
    <col min="6922" max="6922" width="11.5703125" style="30" bestFit="1" customWidth="1"/>
    <col min="6923" max="7167" width="9.140625" style="30"/>
    <col min="7168" max="7168" width="1.710937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42578125" style="30" customWidth="1"/>
    <col min="7174" max="7174" width="11.28515625" style="30" customWidth="1"/>
    <col min="7175" max="7176" width="9.140625" style="30"/>
    <col min="7177" max="7177" width="10.5703125" style="30" bestFit="1" customWidth="1"/>
    <col min="7178" max="7178" width="11.5703125" style="30" bestFit="1" customWidth="1"/>
    <col min="7179" max="7423" width="9.140625" style="30"/>
    <col min="7424" max="7424" width="1.710937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42578125" style="30" customWidth="1"/>
    <col min="7430" max="7430" width="11.28515625" style="30" customWidth="1"/>
    <col min="7431" max="7432" width="9.140625" style="30"/>
    <col min="7433" max="7433" width="10.5703125" style="30" bestFit="1" customWidth="1"/>
    <col min="7434" max="7434" width="11.5703125" style="30" bestFit="1" customWidth="1"/>
    <col min="7435" max="7679" width="9.140625" style="30"/>
    <col min="7680" max="7680" width="1.710937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42578125" style="30" customWidth="1"/>
    <col min="7686" max="7686" width="11.28515625" style="30" customWidth="1"/>
    <col min="7687" max="7688" width="9.140625" style="30"/>
    <col min="7689" max="7689" width="10.5703125" style="30" bestFit="1" customWidth="1"/>
    <col min="7690" max="7690" width="11.5703125" style="30" bestFit="1" customWidth="1"/>
    <col min="7691" max="7935" width="9.140625" style="30"/>
    <col min="7936" max="7936" width="1.710937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42578125" style="30" customWidth="1"/>
    <col min="7942" max="7942" width="11.28515625" style="30" customWidth="1"/>
    <col min="7943" max="7944" width="9.140625" style="30"/>
    <col min="7945" max="7945" width="10.5703125" style="30" bestFit="1" customWidth="1"/>
    <col min="7946" max="7946" width="11.5703125" style="30" bestFit="1" customWidth="1"/>
    <col min="7947" max="8191" width="9.140625" style="30"/>
    <col min="8192" max="8192" width="1.710937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42578125" style="30" customWidth="1"/>
    <col min="8198" max="8198" width="11.28515625" style="30" customWidth="1"/>
    <col min="8199" max="8200" width="9.140625" style="30"/>
    <col min="8201" max="8201" width="10.5703125" style="30" bestFit="1" customWidth="1"/>
    <col min="8202" max="8202" width="11.5703125" style="30" bestFit="1" customWidth="1"/>
    <col min="8203" max="8447" width="9.140625" style="30"/>
    <col min="8448" max="8448" width="1.710937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42578125" style="30" customWidth="1"/>
    <col min="8454" max="8454" width="11.28515625" style="30" customWidth="1"/>
    <col min="8455" max="8456" width="9.140625" style="30"/>
    <col min="8457" max="8457" width="10.5703125" style="30" bestFit="1" customWidth="1"/>
    <col min="8458" max="8458" width="11.5703125" style="30" bestFit="1" customWidth="1"/>
    <col min="8459" max="8703" width="9.140625" style="30"/>
    <col min="8704" max="8704" width="1.710937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42578125" style="30" customWidth="1"/>
    <col min="8710" max="8710" width="11.28515625" style="30" customWidth="1"/>
    <col min="8711" max="8712" width="9.140625" style="30"/>
    <col min="8713" max="8713" width="10.5703125" style="30" bestFit="1" customWidth="1"/>
    <col min="8714" max="8714" width="11.5703125" style="30" bestFit="1" customWidth="1"/>
    <col min="8715" max="8959" width="9.140625" style="30"/>
    <col min="8960" max="8960" width="1.710937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42578125" style="30" customWidth="1"/>
    <col min="8966" max="8966" width="11.28515625" style="30" customWidth="1"/>
    <col min="8967" max="8968" width="9.140625" style="30"/>
    <col min="8969" max="8969" width="10.5703125" style="30" bestFit="1" customWidth="1"/>
    <col min="8970" max="8970" width="11.5703125" style="30" bestFit="1" customWidth="1"/>
    <col min="8971" max="9215" width="9.140625" style="30"/>
    <col min="9216" max="9216" width="1.710937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42578125" style="30" customWidth="1"/>
    <col min="9222" max="9222" width="11.28515625" style="30" customWidth="1"/>
    <col min="9223" max="9224" width="9.140625" style="30"/>
    <col min="9225" max="9225" width="10.5703125" style="30" bestFit="1" customWidth="1"/>
    <col min="9226" max="9226" width="11.5703125" style="30" bestFit="1" customWidth="1"/>
    <col min="9227" max="9471" width="9.140625" style="30"/>
    <col min="9472" max="9472" width="1.710937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42578125" style="30" customWidth="1"/>
    <col min="9478" max="9478" width="11.28515625" style="30" customWidth="1"/>
    <col min="9479" max="9480" width="9.140625" style="30"/>
    <col min="9481" max="9481" width="10.5703125" style="30" bestFit="1" customWidth="1"/>
    <col min="9482" max="9482" width="11.5703125" style="30" bestFit="1" customWidth="1"/>
    <col min="9483" max="9727" width="9.140625" style="30"/>
    <col min="9728" max="9728" width="1.710937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42578125" style="30" customWidth="1"/>
    <col min="9734" max="9734" width="11.28515625" style="30" customWidth="1"/>
    <col min="9735" max="9736" width="9.140625" style="30"/>
    <col min="9737" max="9737" width="10.5703125" style="30" bestFit="1" customWidth="1"/>
    <col min="9738" max="9738" width="11.5703125" style="30" bestFit="1" customWidth="1"/>
    <col min="9739" max="9983" width="9.140625" style="30"/>
    <col min="9984" max="9984" width="1.710937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42578125" style="30" customWidth="1"/>
    <col min="9990" max="9990" width="11.28515625" style="30" customWidth="1"/>
    <col min="9991" max="9992" width="9.140625" style="30"/>
    <col min="9993" max="9993" width="10.5703125" style="30" bestFit="1" customWidth="1"/>
    <col min="9994" max="9994" width="11.5703125" style="30" bestFit="1" customWidth="1"/>
    <col min="9995" max="10239" width="9.140625" style="30"/>
    <col min="10240" max="10240" width="1.710937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42578125" style="30" customWidth="1"/>
    <col min="10246" max="10246" width="11.28515625" style="30" customWidth="1"/>
    <col min="10247" max="10248" width="9.140625" style="30"/>
    <col min="10249" max="10249" width="10.5703125" style="30" bestFit="1" customWidth="1"/>
    <col min="10250" max="10250" width="11.5703125" style="30" bestFit="1" customWidth="1"/>
    <col min="10251" max="10495" width="9.140625" style="30"/>
    <col min="10496" max="10496" width="1.710937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42578125" style="30" customWidth="1"/>
    <col min="10502" max="10502" width="11.28515625" style="30" customWidth="1"/>
    <col min="10503" max="10504" width="9.140625" style="30"/>
    <col min="10505" max="10505" width="10.5703125" style="30" bestFit="1" customWidth="1"/>
    <col min="10506" max="10506" width="11.5703125" style="30" bestFit="1" customWidth="1"/>
    <col min="10507" max="10751" width="9.140625" style="30"/>
    <col min="10752" max="10752" width="1.710937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42578125" style="30" customWidth="1"/>
    <col min="10758" max="10758" width="11.28515625" style="30" customWidth="1"/>
    <col min="10759" max="10760" width="9.140625" style="30"/>
    <col min="10761" max="10761" width="10.5703125" style="30" bestFit="1" customWidth="1"/>
    <col min="10762" max="10762" width="11.5703125" style="30" bestFit="1" customWidth="1"/>
    <col min="10763" max="11007" width="9.140625" style="30"/>
    <col min="11008" max="11008" width="1.710937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42578125" style="30" customWidth="1"/>
    <col min="11014" max="11014" width="11.28515625" style="30" customWidth="1"/>
    <col min="11015" max="11016" width="9.140625" style="30"/>
    <col min="11017" max="11017" width="10.5703125" style="30" bestFit="1" customWidth="1"/>
    <col min="11018" max="11018" width="11.5703125" style="30" bestFit="1" customWidth="1"/>
    <col min="11019" max="11263" width="9.140625" style="30"/>
    <col min="11264" max="11264" width="1.710937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42578125" style="30" customWidth="1"/>
    <col min="11270" max="11270" width="11.28515625" style="30" customWidth="1"/>
    <col min="11271" max="11272" width="9.140625" style="30"/>
    <col min="11273" max="11273" width="10.5703125" style="30" bestFit="1" customWidth="1"/>
    <col min="11274" max="11274" width="11.5703125" style="30" bestFit="1" customWidth="1"/>
    <col min="11275" max="11519" width="9.140625" style="30"/>
    <col min="11520" max="11520" width="1.710937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42578125" style="30" customWidth="1"/>
    <col min="11526" max="11526" width="11.28515625" style="30" customWidth="1"/>
    <col min="11527" max="11528" width="9.140625" style="30"/>
    <col min="11529" max="11529" width="10.5703125" style="30" bestFit="1" customWidth="1"/>
    <col min="11530" max="11530" width="11.5703125" style="30" bestFit="1" customWidth="1"/>
    <col min="11531" max="11775" width="9.140625" style="30"/>
    <col min="11776" max="11776" width="1.710937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42578125" style="30" customWidth="1"/>
    <col min="11782" max="11782" width="11.28515625" style="30" customWidth="1"/>
    <col min="11783" max="11784" width="9.140625" style="30"/>
    <col min="11785" max="11785" width="10.5703125" style="30" bestFit="1" customWidth="1"/>
    <col min="11786" max="11786" width="11.5703125" style="30" bestFit="1" customWidth="1"/>
    <col min="11787" max="12031" width="9.140625" style="30"/>
    <col min="12032" max="12032" width="1.710937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42578125" style="30" customWidth="1"/>
    <col min="12038" max="12038" width="11.28515625" style="30" customWidth="1"/>
    <col min="12039" max="12040" width="9.140625" style="30"/>
    <col min="12041" max="12041" width="10.5703125" style="30" bestFit="1" customWidth="1"/>
    <col min="12042" max="12042" width="11.5703125" style="30" bestFit="1" customWidth="1"/>
    <col min="12043" max="12287" width="9.140625" style="30"/>
    <col min="12288" max="12288" width="1.710937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42578125" style="30" customWidth="1"/>
    <col min="12294" max="12294" width="11.28515625" style="30" customWidth="1"/>
    <col min="12295" max="12296" width="9.140625" style="30"/>
    <col min="12297" max="12297" width="10.5703125" style="30" bestFit="1" customWidth="1"/>
    <col min="12298" max="12298" width="11.5703125" style="30" bestFit="1" customWidth="1"/>
    <col min="12299" max="12543" width="9.140625" style="30"/>
    <col min="12544" max="12544" width="1.710937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42578125" style="30" customWidth="1"/>
    <col min="12550" max="12550" width="11.28515625" style="30" customWidth="1"/>
    <col min="12551" max="12552" width="9.140625" style="30"/>
    <col min="12553" max="12553" width="10.5703125" style="30" bestFit="1" customWidth="1"/>
    <col min="12554" max="12554" width="11.5703125" style="30" bestFit="1" customWidth="1"/>
    <col min="12555" max="12799" width="9.140625" style="30"/>
    <col min="12800" max="12800" width="1.710937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42578125" style="30" customWidth="1"/>
    <col min="12806" max="12806" width="11.28515625" style="30" customWidth="1"/>
    <col min="12807" max="12808" width="9.140625" style="30"/>
    <col min="12809" max="12809" width="10.5703125" style="30" bestFit="1" customWidth="1"/>
    <col min="12810" max="12810" width="11.5703125" style="30" bestFit="1" customWidth="1"/>
    <col min="12811" max="13055" width="9.140625" style="30"/>
    <col min="13056" max="13056" width="1.710937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42578125" style="30" customWidth="1"/>
    <col min="13062" max="13062" width="11.28515625" style="30" customWidth="1"/>
    <col min="13063" max="13064" width="9.140625" style="30"/>
    <col min="13065" max="13065" width="10.5703125" style="30" bestFit="1" customWidth="1"/>
    <col min="13066" max="13066" width="11.5703125" style="30" bestFit="1" customWidth="1"/>
    <col min="13067" max="13311" width="9.140625" style="30"/>
    <col min="13312" max="13312" width="1.710937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42578125" style="30" customWidth="1"/>
    <col min="13318" max="13318" width="11.28515625" style="30" customWidth="1"/>
    <col min="13319" max="13320" width="9.140625" style="30"/>
    <col min="13321" max="13321" width="10.5703125" style="30" bestFit="1" customWidth="1"/>
    <col min="13322" max="13322" width="11.5703125" style="30" bestFit="1" customWidth="1"/>
    <col min="13323" max="13567" width="9.140625" style="30"/>
    <col min="13568" max="13568" width="1.710937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42578125" style="30" customWidth="1"/>
    <col min="13574" max="13574" width="11.28515625" style="30" customWidth="1"/>
    <col min="13575" max="13576" width="9.140625" style="30"/>
    <col min="13577" max="13577" width="10.5703125" style="30" bestFit="1" customWidth="1"/>
    <col min="13578" max="13578" width="11.5703125" style="30" bestFit="1" customWidth="1"/>
    <col min="13579" max="13823" width="9.140625" style="30"/>
    <col min="13824" max="13824" width="1.710937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42578125" style="30" customWidth="1"/>
    <col min="13830" max="13830" width="11.28515625" style="30" customWidth="1"/>
    <col min="13831" max="13832" width="9.140625" style="30"/>
    <col min="13833" max="13833" width="10.5703125" style="30" bestFit="1" customWidth="1"/>
    <col min="13834" max="13834" width="11.5703125" style="30" bestFit="1" customWidth="1"/>
    <col min="13835" max="14079" width="9.140625" style="30"/>
    <col min="14080" max="14080" width="1.710937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42578125" style="30" customWidth="1"/>
    <col min="14086" max="14086" width="11.28515625" style="30" customWidth="1"/>
    <col min="14087" max="14088" width="9.140625" style="30"/>
    <col min="14089" max="14089" width="10.5703125" style="30" bestFit="1" customWidth="1"/>
    <col min="14090" max="14090" width="11.5703125" style="30" bestFit="1" customWidth="1"/>
    <col min="14091" max="14335" width="9.140625" style="30"/>
    <col min="14336" max="14336" width="1.710937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42578125" style="30" customWidth="1"/>
    <col min="14342" max="14342" width="11.28515625" style="30" customWidth="1"/>
    <col min="14343" max="14344" width="9.140625" style="30"/>
    <col min="14345" max="14345" width="10.5703125" style="30" bestFit="1" customWidth="1"/>
    <col min="14346" max="14346" width="11.5703125" style="30" bestFit="1" customWidth="1"/>
    <col min="14347" max="14591" width="9.140625" style="30"/>
    <col min="14592" max="14592" width="1.710937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42578125" style="30" customWidth="1"/>
    <col min="14598" max="14598" width="11.28515625" style="30" customWidth="1"/>
    <col min="14599" max="14600" width="9.140625" style="30"/>
    <col min="14601" max="14601" width="10.5703125" style="30" bestFit="1" customWidth="1"/>
    <col min="14602" max="14602" width="11.5703125" style="30" bestFit="1" customWidth="1"/>
    <col min="14603" max="14847" width="9.140625" style="30"/>
    <col min="14848" max="14848" width="1.710937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42578125" style="30" customWidth="1"/>
    <col min="14854" max="14854" width="11.28515625" style="30" customWidth="1"/>
    <col min="14855" max="14856" width="9.140625" style="30"/>
    <col min="14857" max="14857" width="10.5703125" style="30" bestFit="1" customWidth="1"/>
    <col min="14858" max="14858" width="11.5703125" style="30" bestFit="1" customWidth="1"/>
    <col min="14859" max="15103" width="9.140625" style="30"/>
    <col min="15104" max="15104" width="1.710937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42578125" style="30" customWidth="1"/>
    <col min="15110" max="15110" width="11.28515625" style="30" customWidth="1"/>
    <col min="15111" max="15112" width="9.140625" style="30"/>
    <col min="15113" max="15113" width="10.5703125" style="30" bestFit="1" customWidth="1"/>
    <col min="15114" max="15114" width="11.5703125" style="30" bestFit="1" customWidth="1"/>
    <col min="15115" max="15359" width="9.140625" style="30"/>
    <col min="15360" max="15360" width="1.710937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42578125" style="30" customWidth="1"/>
    <col min="15366" max="15366" width="11.28515625" style="30" customWidth="1"/>
    <col min="15367" max="15368" width="9.140625" style="30"/>
    <col min="15369" max="15369" width="10.5703125" style="30" bestFit="1" customWidth="1"/>
    <col min="15370" max="15370" width="11.5703125" style="30" bestFit="1" customWidth="1"/>
    <col min="15371" max="15615" width="9.140625" style="30"/>
    <col min="15616" max="15616" width="1.710937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42578125" style="30" customWidth="1"/>
    <col min="15622" max="15622" width="11.28515625" style="30" customWidth="1"/>
    <col min="15623" max="15624" width="9.140625" style="30"/>
    <col min="15625" max="15625" width="10.5703125" style="30" bestFit="1" customWidth="1"/>
    <col min="15626" max="15626" width="11.5703125" style="30" bestFit="1" customWidth="1"/>
    <col min="15627" max="15871" width="9.140625" style="30"/>
    <col min="15872" max="15872" width="1.710937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42578125" style="30" customWidth="1"/>
    <col min="15878" max="15878" width="11.28515625" style="30" customWidth="1"/>
    <col min="15879" max="15880" width="9.140625" style="30"/>
    <col min="15881" max="15881" width="10.5703125" style="30" bestFit="1" customWidth="1"/>
    <col min="15882" max="15882" width="11.5703125" style="30" bestFit="1" customWidth="1"/>
    <col min="15883" max="16127" width="9.140625" style="30"/>
    <col min="16128" max="16128" width="1.710937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42578125" style="30" customWidth="1"/>
    <col min="16134" max="16134" width="11.28515625" style="30" customWidth="1"/>
    <col min="16135" max="16136" width="9.140625" style="30"/>
    <col min="16137" max="16137" width="10.5703125" style="30" bestFit="1" customWidth="1"/>
    <col min="16138" max="16138" width="11.5703125" style="30" bestFit="1" customWidth="1"/>
    <col min="16139" max="16384" width="9.140625" style="30"/>
  </cols>
  <sheetData>
    <row r="1" spans="1:6" s="141" customFormat="1" ht="15.75" x14ac:dyDescent="0.2">
      <c r="A1" s="21" t="s">
        <v>165</v>
      </c>
      <c r="B1" s="62" t="s">
        <v>6</v>
      </c>
      <c r="C1" s="139"/>
      <c r="D1" s="139"/>
      <c r="E1" s="140"/>
    </row>
    <row r="2" spans="1:6" s="141" customFormat="1" ht="15.75" x14ac:dyDescent="0.2">
      <c r="A2" s="21" t="s">
        <v>166</v>
      </c>
      <c r="B2" s="62" t="s">
        <v>7</v>
      </c>
      <c r="C2" s="139"/>
      <c r="D2" s="139"/>
      <c r="E2" s="140"/>
    </row>
    <row r="3" spans="1:6" s="141" customFormat="1" ht="15.75" x14ac:dyDescent="0.2">
      <c r="A3" s="21" t="s">
        <v>167</v>
      </c>
      <c r="B3" s="62" t="s">
        <v>278</v>
      </c>
      <c r="C3" s="139"/>
      <c r="D3" s="139"/>
      <c r="E3" s="140"/>
    </row>
    <row r="4" spans="1:6" x14ac:dyDescent="0.2">
      <c r="A4" s="142"/>
      <c r="B4" s="62" t="s">
        <v>441</v>
      </c>
      <c r="C4" s="143"/>
      <c r="D4" s="143"/>
      <c r="E4" s="144"/>
    </row>
    <row r="5" spans="1:6" ht="76.5" x14ac:dyDescent="0.2">
      <c r="A5" s="145" t="s">
        <v>0</v>
      </c>
      <c r="B5" s="146" t="s">
        <v>39</v>
      </c>
      <c r="C5" s="147" t="s">
        <v>8</v>
      </c>
      <c r="D5" s="148" t="s">
        <v>9</v>
      </c>
      <c r="E5" s="149" t="s">
        <v>280</v>
      </c>
      <c r="F5" s="149" t="s">
        <v>44</v>
      </c>
    </row>
    <row r="6" spans="1:6" s="26" customFormat="1" x14ac:dyDescent="0.2">
      <c r="A6" s="92">
        <v>1</v>
      </c>
      <c r="B6" s="63"/>
      <c r="C6" s="27"/>
      <c r="D6" s="28"/>
      <c r="E6" s="29"/>
      <c r="F6" s="27"/>
    </row>
    <row r="7" spans="1:6" s="26" customFormat="1" x14ac:dyDescent="0.2">
      <c r="A7" s="102"/>
      <c r="B7" s="104" t="s">
        <v>126</v>
      </c>
      <c r="C7" s="53"/>
      <c r="D7" s="51"/>
      <c r="E7" s="52"/>
      <c r="F7" s="53"/>
    </row>
    <row r="8" spans="1:6" s="26" customFormat="1" x14ac:dyDescent="0.2">
      <c r="A8" s="102"/>
      <c r="B8" s="328" t="s">
        <v>125</v>
      </c>
      <c r="C8" s="328"/>
      <c r="D8" s="328"/>
      <c r="E8" s="328"/>
      <c r="F8" s="121"/>
    </row>
    <row r="9" spans="1:6" s="26" customFormat="1" x14ac:dyDescent="0.2">
      <c r="A9" s="102"/>
      <c r="B9" s="328"/>
      <c r="C9" s="328"/>
      <c r="D9" s="328"/>
      <c r="E9" s="328"/>
      <c r="F9" s="121"/>
    </row>
    <row r="10" spans="1:6" s="26" customFormat="1" x14ac:dyDescent="0.2">
      <c r="A10" s="102"/>
      <c r="B10" s="103"/>
      <c r="C10" s="53"/>
      <c r="D10" s="51"/>
      <c r="E10" s="52"/>
      <c r="F10" s="53"/>
    </row>
    <row r="11" spans="1:6" s="213" customFormat="1" x14ac:dyDescent="0.2">
      <c r="A11" s="208"/>
      <c r="B11" s="209"/>
      <c r="C11" s="210"/>
      <c r="D11" s="211"/>
      <c r="E11" s="212"/>
      <c r="F11" s="212"/>
    </row>
    <row r="12" spans="1:6" s="213" customFormat="1" x14ac:dyDescent="0.2">
      <c r="A12" s="150">
        <v>1</v>
      </c>
      <c r="B12" s="155" t="s">
        <v>281</v>
      </c>
      <c r="C12" s="214"/>
      <c r="D12" s="153"/>
      <c r="E12" s="152"/>
      <c r="F12" s="152"/>
    </row>
    <row r="13" spans="1:6" s="213" customFormat="1" ht="63.75" x14ac:dyDescent="0.2">
      <c r="A13" s="215"/>
      <c r="B13" s="151" t="s">
        <v>282</v>
      </c>
      <c r="F13" s="216"/>
    </row>
    <row r="14" spans="1:6" s="213" customFormat="1" x14ac:dyDescent="0.2">
      <c r="A14" s="215"/>
      <c r="B14" s="151"/>
      <c r="C14" s="214">
        <v>1</v>
      </c>
      <c r="D14" s="153" t="s">
        <v>152</v>
      </c>
      <c r="E14" s="239"/>
      <c r="F14" s="152">
        <f>+C14*E14</f>
        <v>0</v>
      </c>
    </row>
    <row r="15" spans="1:6" s="213" customFormat="1" x14ac:dyDescent="0.2">
      <c r="A15" s="217"/>
      <c r="B15" s="159"/>
      <c r="C15" s="218"/>
      <c r="D15" s="161"/>
      <c r="E15" s="160"/>
      <c r="F15" s="160"/>
    </row>
    <row r="16" spans="1:6" s="213" customFormat="1" x14ac:dyDescent="0.2">
      <c r="A16" s="219"/>
      <c r="B16" s="163"/>
      <c r="C16" s="220"/>
      <c r="D16" s="165"/>
      <c r="E16" s="164"/>
      <c r="F16" s="164"/>
    </row>
    <row r="17" spans="1:6" s="213" customFormat="1" x14ac:dyDescent="0.2">
      <c r="A17" s="150">
        <v>2</v>
      </c>
      <c r="B17" s="155" t="s">
        <v>283</v>
      </c>
      <c r="C17" s="214"/>
      <c r="D17" s="153"/>
      <c r="E17" s="152"/>
      <c r="F17" s="152"/>
    </row>
    <row r="18" spans="1:6" s="213" customFormat="1" ht="63.75" x14ac:dyDescent="0.2">
      <c r="A18" s="150"/>
      <c r="B18" s="151" t="s">
        <v>357</v>
      </c>
      <c r="F18" s="216"/>
    </row>
    <row r="19" spans="1:6" s="213" customFormat="1" x14ac:dyDescent="0.2">
      <c r="A19" s="150"/>
      <c r="B19" s="151"/>
      <c r="C19" s="221">
        <f>2.9*2.9*0.2+9.48*0.25*0.12</f>
        <v>1.9664000000000001</v>
      </c>
      <c r="D19" s="153" t="s">
        <v>285</v>
      </c>
      <c r="E19" s="239"/>
      <c r="F19" s="152">
        <f>+C19*E19</f>
        <v>0</v>
      </c>
    </row>
    <row r="20" spans="1:6" s="213" customFormat="1" x14ac:dyDescent="0.2">
      <c r="A20" s="217"/>
      <c r="B20" s="159"/>
      <c r="C20" s="218"/>
      <c r="D20" s="161"/>
      <c r="E20" s="160"/>
      <c r="F20" s="160"/>
    </row>
    <row r="21" spans="1:6" s="213" customFormat="1" x14ac:dyDescent="0.2">
      <c r="A21" s="219"/>
      <c r="B21" s="163"/>
      <c r="C21" s="220"/>
      <c r="D21" s="165"/>
      <c r="E21" s="164"/>
      <c r="F21" s="164"/>
    </row>
    <row r="22" spans="1:6" s="213" customFormat="1" x14ac:dyDescent="0.2">
      <c r="A22" s="150">
        <v>3</v>
      </c>
      <c r="B22" s="155" t="s">
        <v>358</v>
      </c>
      <c r="C22" s="214"/>
      <c r="D22" s="153"/>
      <c r="E22" s="152"/>
      <c r="F22" s="152"/>
    </row>
    <row r="23" spans="1:6" s="213" customFormat="1" ht="51" x14ac:dyDescent="0.2">
      <c r="A23" s="150"/>
      <c r="B23" s="151" t="s">
        <v>359</v>
      </c>
      <c r="C23" s="214"/>
      <c r="D23" s="153"/>
      <c r="E23" s="152"/>
      <c r="F23" s="152"/>
    </row>
    <row r="24" spans="1:6" s="213" customFormat="1" x14ac:dyDescent="0.2">
      <c r="A24" s="150"/>
      <c r="B24" s="151"/>
      <c r="C24" s="221">
        <f>+(2.9+2.5)*2*0.2</f>
        <v>2.16</v>
      </c>
      <c r="D24" s="153" t="s">
        <v>296</v>
      </c>
      <c r="E24" s="239"/>
      <c r="F24" s="152">
        <f>+C24*E24</f>
        <v>0</v>
      </c>
    </row>
    <row r="25" spans="1:6" s="213" customFormat="1" x14ac:dyDescent="0.2">
      <c r="A25" s="217"/>
      <c r="B25" s="159"/>
      <c r="C25" s="218"/>
      <c r="D25" s="161"/>
      <c r="E25" s="160"/>
      <c r="F25" s="160"/>
    </row>
    <row r="26" spans="1:6" s="213" customFormat="1" x14ac:dyDescent="0.2">
      <c r="A26" s="219"/>
      <c r="B26" s="163"/>
      <c r="C26" s="220"/>
      <c r="D26" s="165"/>
      <c r="E26" s="164"/>
      <c r="F26" s="164"/>
    </row>
    <row r="27" spans="1:6" s="213" customFormat="1" x14ac:dyDescent="0.2">
      <c r="A27" s="150">
        <v>4</v>
      </c>
      <c r="B27" s="155" t="s">
        <v>360</v>
      </c>
      <c r="C27" s="214"/>
      <c r="D27" s="153"/>
      <c r="E27" s="152"/>
      <c r="F27" s="152"/>
    </row>
    <row r="28" spans="1:6" s="213" customFormat="1" ht="63.75" x14ac:dyDescent="0.2">
      <c r="A28" s="150"/>
      <c r="B28" s="151" t="s">
        <v>361</v>
      </c>
      <c r="C28" s="214"/>
      <c r="D28" s="153"/>
      <c r="E28" s="152"/>
      <c r="F28" s="152"/>
    </row>
    <row r="29" spans="1:6" s="213" customFormat="1" x14ac:dyDescent="0.2">
      <c r="A29" s="150"/>
      <c r="B29" s="151"/>
      <c r="C29" s="214">
        <v>1</v>
      </c>
      <c r="D29" s="153" t="s">
        <v>152</v>
      </c>
      <c r="E29" s="239"/>
      <c r="F29" s="152">
        <f>+C29*E29</f>
        <v>0</v>
      </c>
    </row>
    <row r="30" spans="1:6" s="213" customFormat="1" x14ac:dyDescent="0.2">
      <c r="A30" s="217"/>
      <c r="B30" s="159"/>
      <c r="C30" s="218"/>
      <c r="D30" s="161"/>
      <c r="E30" s="160"/>
      <c r="F30" s="160"/>
    </row>
    <row r="31" spans="1:6" s="213" customFormat="1" x14ac:dyDescent="0.2">
      <c r="A31" s="219"/>
      <c r="B31" s="163"/>
      <c r="C31" s="220"/>
      <c r="D31" s="165"/>
      <c r="E31" s="164"/>
      <c r="F31" s="164"/>
    </row>
    <row r="32" spans="1:6" s="213" customFormat="1" x14ac:dyDescent="0.2">
      <c r="A32" s="150">
        <v>5</v>
      </c>
      <c r="B32" s="155" t="s">
        <v>311</v>
      </c>
      <c r="C32" s="214"/>
      <c r="D32" s="153"/>
      <c r="E32" s="152"/>
      <c r="F32" s="152"/>
    </row>
    <row r="33" spans="1:6" s="213" customFormat="1" ht="63.75" x14ac:dyDescent="0.2">
      <c r="A33" s="150"/>
      <c r="B33" s="151" t="s">
        <v>312</v>
      </c>
      <c r="C33" s="214"/>
      <c r="D33" s="153"/>
      <c r="E33" s="152"/>
      <c r="F33" s="152"/>
    </row>
    <row r="34" spans="1:6" s="213" customFormat="1" x14ac:dyDescent="0.2">
      <c r="A34" s="150"/>
      <c r="B34" s="151"/>
      <c r="C34" s="214">
        <f>2.9*2.9-0.5+2.9*4*0.4+3.58*0.67</f>
        <v>14.948600000000001</v>
      </c>
      <c r="D34" s="153" t="s">
        <v>296</v>
      </c>
      <c r="E34" s="239"/>
      <c r="F34" s="152">
        <f>+C34*E34</f>
        <v>0</v>
      </c>
    </row>
    <row r="35" spans="1:6" s="213" customFormat="1" x14ac:dyDescent="0.2">
      <c r="A35" s="217"/>
      <c r="B35" s="159"/>
      <c r="C35" s="218"/>
      <c r="D35" s="161"/>
      <c r="E35" s="160"/>
      <c r="F35" s="160"/>
    </row>
    <row r="36" spans="1:6" s="213" customFormat="1" x14ac:dyDescent="0.2">
      <c r="A36" s="219"/>
      <c r="B36" s="163"/>
      <c r="C36" s="220"/>
      <c r="D36" s="165"/>
      <c r="E36" s="164"/>
      <c r="F36" s="164"/>
    </row>
    <row r="37" spans="1:6" s="222" customFormat="1" x14ac:dyDescent="0.2">
      <c r="A37" s="150">
        <v>6</v>
      </c>
      <c r="B37" s="155" t="s">
        <v>313</v>
      </c>
      <c r="C37" s="214"/>
      <c r="D37" s="153"/>
      <c r="E37" s="152"/>
      <c r="F37" s="152"/>
    </row>
    <row r="38" spans="1:6" s="222" customFormat="1" x14ac:dyDescent="0.2">
      <c r="A38" s="150"/>
      <c r="B38" s="151" t="s">
        <v>314</v>
      </c>
      <c r="C38" s="214"/>
      <c r="D38" s="153"/>
      <c r="E38" s="152"/>
      <c r="F38" s="152"/>
    </row>
    <row r="39" spans="1:6" s="222" customFormat="1" x14ac:dyDescent="0.2">
      <c r="A39" s="150"/>
      <c r="B39" s="151"/>
      <c r="C39" s="214">
        <v>14.9</v>
      </c>
      <c r="D39" s="153" t="s">
        <v>296</v>
      </c>
      <c r="E39" s="239"/>
      <c r="F39" s="152">
        <f>+C39*E39</f>
        <v>0</v>
      </c>
    </row>
    <row r="40" spans="1:6" s="222" customFormat="1" x14ac:dyDescent="0.2">
      <c r="A40" s="217"/>
      <c r="B40" s="159"/>
      <c r="C40" s="218"/>
      <c r="D40" s="161"/>
      <c r="E40" s="160"/>
      <c r="F40" s="160"/>
    </row>
    <row r="41" spans="1:6" s="222" customFormat="1" x14ac:dyDescent="0.2">
      <c r="A41" s="223"/>
      <c r="B41" s="209"/>
      <c r="C41" s="210"/>
      <c r="D41" s="211"/>
      <c r="E41" s="212"/>
      <c r="F41" s="212"/>
    </row>
    <row r="42" spans="1:6" s="222" customFormat="1" x14ac:dyDescent="0.2">
      <c r="A42" s="150">
        <v>7</v>
      </c>
      <c r="B42" s="155" t="s">
        <v>362</v>
      </c>
      <c r="C42" s="152"/>
      <c r="D42" s="153"/>
      <c r="E42" s="152"/>
      <c r="F42" s="152"/>
    </row>
    <row r="43" spans="1:6" s="222" customFormat="1" ht="127.5" x14ac:dyDescent="0.2">
      <c r="A43" s="150"/>
      <c r="B43" s="151" t="s">
        <v>363</v>
      </c>
      <c r="C43" s="152"/>
      <c r="D43" s="153"/>
      <c r="E43" s="152"/>
      <c r="F43" s="152"/>
    </row>
    <row r="44" spans="1:6" s="213" customFormat="1" x14ac:dyDescent="0.2">
      <c r="A44" s="150"/>
      <c r="B44" s="151"/>
      <c r="C44" s="152">
        <v>4</v>
      </c>
      <c r="D44" s="153" t="s">
        <v>296</v>
      </c>
      <c r="E44" s="239"/>
      <c r="F44" s="152">
        <f>+C44*E44</f>
        <v>0</v>
      </c>
    </row>
    <row r="45" spans="1:6" s="222" customFormat="1" x14ac:dyDescent="0.2">
      <c r="A45" s="223"/>
      <c r="B45" s="209"/>
      <c r="C45" s="210"/>
      <c r="D45" s="211"/>
      <c r="E45" s="212"/>
      <c r="F45" s="212"/>
    </row>
    <row r="46" spans="1:6" s="154" customFormat="1" x14ac:dyDescent="0.2">
      <c r="A46" s="162"/>
      <c r="B46" s="224"/>
      <c r="C46" s="164"/>
      <c r="D46" s="165"/>
      <c r="E46" s="164"/>
      <c r="F46" s="164"/>
    </row>
    <row r="47" spans="1:6" s="154" customFormat="1" ht="25.5" x14ac:dyDescent="0.2">
      <c r="A47" s="150">
        <v>8</v>
      </c>
      <c r="B47" s="155" t="s">
        <v>364</v>
      </c>
      <c r="C47" s="152"/>
      <c r="D47" s="153"/>
      <c r="E47" s="152"/>
      <c r="F47" s="152"/>
    </row>
    <row r="48" spans="1:6" s="154" customFormat="1" ht="76.5" x14ac:dyDescent="0.2">
      <c r="A48" s="150"/>
      <c r="B48" s="151" t="s">
        <v>365</v>
      </c>
      <c r="C48" s="152"/>
      <c r="D48" s="153"/>
      <c r="E48" s="152"/>
      <c r="F48" s="152"/>
    </row>
    <row r="49" spans="1:8" s="154" customFormat="1" x14ac:dyDescent="0.2">
      <c r="A49" s="150"/>
      <c r="B49" s="170"/>
      <c r="C49" s="152">
        <v>28</v>
      </c>
      <c r="D49" s="166" t="s">
        <v>152</v>
      </c>
      <c r="E49" s="239"/>
      <c r="F49" s="152">
        <f>+C49*E49</f>
        <v>0</v>
      </c>
    </row>
    <row r="50" spans="1:8" s="154" customFormat="1" x14ac:dyDescent="0.2">
      <c r="A50" s="158"/>
      <c r="B50" s="201"/>
      <c r="C50" s="160"/>
      <c r="D50" s="161"/>
      <c r="E50" s="160"/>
      <c r="F50" s="160"/>
    </row>
    <row r="51" spans="1:8" s="154" customFormat="1" x14ac:dyDescent="0.2">
      <c r="A51" s="162"/>
      <c r="B51" s="224"/>
      <c r="C51" s="164"/>
      <c r="D51" s="165"/>
      <c r="E51" s="164"/>
      <c r="F51" s="164"/>
    </row>
    <row r="52" spans="1:8" s="154" customFormat="1" x14ac:dyDescent="0.2">
      <c r="A52" s="150">
        <v>9</v>
      </c>
      <c r="B52" s="155" t="s">
        <v>366</v>
      </c>
      <c r="C52" s="152"/>
      <c r="D52" s="153"/>
      <c r="E52" s="152"/>
      <c r="F52" s="152"/>
    </row>
    <row r="53" spans="1:8" s="154" customFormat="1" ht="38.25" x14ac:dyDescent="0.2">
      <c r="A53" s="150"/>
      <c r="B53" s="151" t="s">
        <v>367</v>
      </c>
      <c r="C53" s="152"/>
      <c r="D53" s="153"/>
      <c r="E53" s="152"/>
      <c r="F53" s="152"/>
    </row>
    <row r="54" spans="1:8" s="154" customFormat="1" x14ac:dyDescent="0.2">
      <c r="A54" s="150"/>
      <c r="B54" s="170"/>
      <c r="C54" s="152">
        <f>1.18*4</f>
        <v>4.72</v>
      </c>
      <c r="D54" s="166" t="s">
        <v>296</v>
      </c>
      <c r="E54" s="239"/>
      <c r="F54" s="152">
        <f>+C54*E54</f>
        <v>0</v>
      </c>
    </row>
    <row r="55" spans="1:8" s="154" customFormat="1" x14ac:dyDescent="0.2">
      <c r="A55" s="158"/>
      <c r="B55" s="201"/>
      <c r="C55" s="160"/>
      <c r="D55" s="161"/>
      <c r="E55" s="160"/>
      <c r="F55" s="160"/>
    </row>
    <row r="56" spans="1:8" s="154" customFormat="1" x14ac:dyDescent="0.2">
      <c r="A56" s="162"/>
      <c r="B56" s="163"/>
      <c r="C56" s="164"/>
      <c r="D56" s="165"/>
      <c r="E56" s="164"/>
      <c r="F56" s="164"/>
    </row>
    <row r="57" spans="1:8" s="154" customFormat="1" x14ac:dyDescent="0.2">
      <c r="A57" s="150">
        <v>10</v>
      </c>
      <c r="B57" s="155" t="s">
        <v>297</v>
      </c>
      <c r="C57" s="152"/>
      <c r="D57" s="153"/>
      <c r="E57" s="152"/>
      <c r="F57" s="152"/>
    </row>
    <row r="58" spans="1:8" s="154" customFormat="1" ht="25.5" x14ac:dyDescent="0.2">
      <c r="A58" s="150"/>
      <c r="B58" s="151" t="s">
        <v>298</v>
      </c>
      <c r="C58" s="152"/>
      <c r="D58" s="153"/>
      <c r="E58" s="152"/>
      <c r="F58" s="152"/>
    </row>
    <row r="59" spans="1:8" s="154" customFormat="1" x14ac:dyDescent="0.2">
      <c r="A59" s="150"/>
      <c r="B59" s="151"/>
      <c r="C59" s="152">
        <f>1.82*4*0.2</f>
        <v>1.4560000000000002</v>
      </c>
      <c r="D59" s="166" t="s">
        <v>296</v>
      </c>
      <c r="E59" s="239"/>
      <c r="F59" s="152">
        <f>+C59*E59</f>
        <v>0</v>
      </c>
    </row>
    <row r="60" spans="1:8" s="154" customFormat="1" x14ac:dyDescent="0.2">
      <c r="A60" s="158"/>
      <c r="B60" s="159"/>
      <c r="C60" s="160"/>
      <c r="D60" s="161"/>
      <c r="E60" s="160"/>
      <c r="F60" s="160"/>
      <c r="H60" s="167"/>
    </row>
    <row r="61" spans="1:8" s="222" customFormat="1" x14ac:dyDescent="0.2">
      <c r="A61" s="219"/>
      <c r="B61" s="163"/>
      <c r="C61" s="220"/>
      <c r="D61" s="165"/>
      <c r="E61" s="164"/>
      <c r="F61" s="164"/>
    </row>
    <row r="62" spans="1:8" s="222" customFormat="1" x14ac:dyDescent="0.2">
      <c r="A62" s="150">
        <v>11</v>
      </c>
      <c r="B62" s="155" t="s">
        <v>315</v>
      </c>
      <c r="C62" s="214"/>
      <c r="D62" s="153"/>
      <c r="E62" s="152"/>
      <c r="F62" s="152"/>
    </row>
    <row r="63" spans="1:8" s="222" customFormat="1" x14ac:dyDescent="0.2">
      <c r="A63" s="150"/>
      <c r="B63" s="151" t="s">
        <v>316</v>
      </c>
      <c r="C63" s="214"/>
      <c r="D63" s="153"/>
      <c r="E63" s="152"/>
      <c r="F63" s="152"/>
    </row>
    <row r="64" spans="1:8" s="213" customFormat="1" x14ac:dyDescent="0.2">
      <c r="A64" s="150"/>
      <c r="B64" s="151"/>
      <c r="C64" s="214">
        <v>10</v>
      </c>
      <c r="D64" s="153" t="s">
        <v>317</v>
      </c>
      <c r="E64" s="239"/>
      <c r="F64" s="152">
        <f>+C64*E64</f>
        <v>0</v>
      </c>
    </row>
    <row r="65" spans="1:6" s="213" customFormat="1" x14ac:dyDescent="0.2">
      <c r="A65" s="217"/>
      <c r="B65" s="159"/>
      <c r="C65" s="218"/>
      <c r="D65" s="161"/>
      <c r="E65" s="160"/>
      <c r="F65" s="160"/>
    </row>
    <row r="66" spans="1:6" s="154" customFormat="1" x14ac:dyDescent="0.2">
      <c r="A66" s="162"/>
      <c r="B66" s="224"/>
      <c r="C66" s="164"/>
      <c r="D66" s="165"/>
      <c r="E66" s="164"/>
      <c r="F66" s="164"/>
    </row>
    <row r="67" spans="1:6" s="154" customFormat="1" x14ac:dyDescent="0.2">
      <c r="A67" s="150">
        <v>12</v>
      </c>
      <c r="B67" s="155" t="s">
        <v>368</v>
      </c>
      <c r="C67" s="152"/>
      <c r="D67" s="153"/>
      <c r="E67" s="152"/>
      <c r="F67" s="152"/>
    </row>
    <row r="68" spans="1:6" s="154" customFormat="1" ht="25.5" x14ac:dyDescent="0.2">
      <c r="A68" s="150"/>
      <c r="B68" s="151" t="s">
        <v>369</v>
      </c>
      <c r="C68" s="152"/>
      <c r="D68" s="153"/>
      <c r="E68" s="152"/>
      <c r="F68" s="152"/>
    </row>
    <row r="69" spans="1:6" s="154" customFormat="1" x14ac:dyDescent="0.2">
      <c r="A69" s="150"/>
      <c r="B69" s="170"/>
      <c r="C69" s="152">
        <f>+(8.96+10)*0.25</f>
        <v>4.74</v>
      </c>
      <c r="D69" s="166" t="s">
        <v>296</v>
      </c>
      <c r="E69" s="239"/>
      <c r="F69" s="152">
        <f>+C69*E69</f>
        <v>0</v>
      </c>
    </row>
    <row r="70" spans="1:6" s="154" customFormat="1" x14ac:dyDescent="0.2">
      <c r="A70" s="158"/>
      <c r="B70" s="201"/>
      <c r="C70" s="160"/>
      <c r="D70" s="161"/>
      <c r="E70" s="160"/>
      <c r="F70" s="160"/>
    </row>
    <row r="71" spans="1:6" s="213" customFormat="1" x14ac:dyDescent="0.2">
      <c r="A71" s="219"/>
      <c r="B71" s="163"/>
      <c r="C71" s="220"/>
      <c r="D71" s="165"/>
      <c r="E71" s="164"/>
      <c r="F71" s="164"/>
    </row>
    <row r="72" spans="1:6" s="213" customFormat="1" ht="25.5" x14ac:dyDescent="0.2">
      <c r="A72" s="150">
        <v>13</v>
      </c>
      <c r="B72" s="155" t="s">
        <v>318</v>
      </c>
      <c r="C72" s="214"/>
      <c r="D72" s="153"/>
      <c r="E72" s="168"/>
      <c r="F72" s="168"/>
    </row>
    <row r="73" spans="1:6" s="213" customFormat="1" ht="102" x14ac:dyDescent="0.2">
      <c r="A73" s="150"/>
      <c r="B73" s="151" t="s">
        <v>370</v>
      </c>
      <c r="C73" s="214"/>
      <c r="D73" s="153"/>
      <c r="E73" s="168"/>
      <c r="F73" s="168"/>
    </row>
    <row r="74" spans="1:6" s="213" customFormat="1" x14ac:dyDescent="0.2">
      <c r="A74" s="150"/>
      <c r="B74" s="151"/>
      <c r="C74" s="214">
        <f>2.9*2.9</f>
        <v>8.41</v>
      </c>
      <c r="D74" s="153" t="s">
        <v>296</v>
      </c>
      <c r="E74" s="239"/>
      <c r="F74" s="152">
        <f>+C74*E74</f>
        <v>0</v>
      </c>
    </row>
    <row r="75" spans="1:6" s="213" customFormat="1" x14ac:dyDescent="0.2">
      <c r="A75" s="217"/>
      <c r="B75" s="159"/>
      <c r="C75" s="218"/>
      <c r="D75" s="161"/>
      <c r="E75" s="160"/>
      <c r="F75" s="160"/>
    </row>
    <row r="76" spans="1:6" s="213" customFormat="1" x14ac:dyDescent="0.2">
      <c r="A76" s="219"/>
      <c r="B76" s="163"/>
      <c r="C76" s="220"/>
      <c r="D76" s="165"/>
      <c r="E76" s="164"/>
      <c r="F76" s="164"/>
    </row>
    <row r="77" spans="1:6" s="213" customFormat="1" x14ac:dyDescent="0.2">
      <c r="A77" s="150">
        <v>14</v>
      </c>
      <c r="B77" s="155" t="s">
        <v>320</v>
      </c>
      <c r="C77" s="214"/>
      <c r="D77" s="153"/>
      <c r="E77" s="152"/>
      <c r="F77" s="152"/>
    </row>
    <row r="78" spans="1:6" s="213" customFormat="1" ht="38.25" x14ac:dyDescent="0.2">
      <c r="A78" s="150"/>
      <c r="B78" s="151" t="s">
        <v>321</v>
      </c>
      <c r="C78" s="214"/>
      <c r="D78" s="153"/>
      <c r="E78" s="152"/>
      <c r="F78" s="152"/>
    </row>
    <row r="79" spans="1:6" s="213" customFormat="1" x14ac:dyDescent="0.2">
      <c r="A79" s="150"/>
      <c r="B79" s="151"/>
      <c r="C79" s="214">
        <f>2.9*4*0.2</f>
        <v>2.3199999999999998</v>
      </c>
      <c r="D79" s="166" t="s">
        <v>296</v>
      </c>
      <c r="E79" s="239"/>
      <c r="F79" s="152">
        <f>+C79*E79</f>
        <v>0</v>
      </c>
    </row>
    <row r="80" spans="1:6" s="213" customFormat="1" x14ac:dyDescent="0.2">
      <c r="A80" s="217"/>
      <c r="B80" s="159"/>
      <c r="C80" s="218"/>
      <c r="D80" s="161"/>
      <c r="E80" s="160"/>
      <c r="F80" s="160"/>
    </row>
    <row r="81" spans="1:8" s="213" customFormat="1" x14ac:dyDescent="0.2">
      <c r="A81" s="219"/>
      <c r="B81" s="163"/>
      <c r="C81" s="220"/>
      <c r="D81" s="165"/>
      <c r="E81" s="164"/>
      <c r="F81" s="164"/>
    </row>
    <row r="82" spans="1:8" s="213" customFormat="1" x14ac:dyDescent="0.2">
      <c r="A82" s="150">
        <v>15</v>
      </c>
      <c r="B82" s="155" t="s">
        <v>322</v>
      </c>
      <c r="C82" s="214"/>
      <c r="D82" s="153"/>
      <c r="E82" s="152"/>
      <c r="F82" s="152"/>
    </row>
    <row r="83" spans="1:8" s="213" customFormat="1" ht="76.5" x14ac:dyDescent="0.2">
      <c r="A83" s="150"/>
      <c r="B83" s="151" t="s">
        <v>323</v>
      </c>
      <c r="C83" s="214"/>
      <c r="D83" s="153"/>
      <c r="E83" s="152"/>
      <c r="F83" s="152"/>
    </row>
    <row r="84" spans="1:8" s="213" customFormat="1" x14ac:dyDescent="0.2">
      <c r="A84" s="150"/>
      <c r="B84" s="151"/>
      <c r="C84" s="214">
        <f>3.58*0.77+2.51*0.97</f>
        <v>5.1913</v>
      </c>
      <c r="D84" s="166" t="s">
        <v>296</v>
      </c>
      <c r="E84" s="239"/>
      <c r="F84" s="152">
        <f>+C84*E84</f>
        <v>0</v>
      </c>
    </row>
    <row r="85" spans="1:8" s="213" customFormat="1" x14ac:dyDescent="0.2">
      <c r="A85" s="217"/>
      <c r="B85" s="159"/>
      <c r="C85" s="218"/>
      <c r="D85" s="161"/>
      <c r="E85" s="160"/>
      <c r="F85" s="160"/>
    </row>
    <row r="86" spans="1:8" s="213" customFormat="1" x14ac:dyDescent="0.2">
      <c r="A86" s="219"/>
      <c r="B86" s="163"/>
      <c r="C86" s="220"/>
      <c r="D86" s="165"/>
      <c r="E86" s="164"/>
      <c r="F86" s="164"/>
      <c r="H86" s="225"/>
    </row>
    <row r="87" spans="1:8" s="213" customFormat="1" x14ac:dyDescent="0.2">
      <c r="A87" s="150">
        <v>16</v>
      </c>
      <c r="B87" s="155" t="s">
        <v>324</v>
      </c>
      <c r="C87" s="214"/>
      <c r="D87" s="153"/>
      <c r="E87" s="152"/>
      <c r="F87" s="152"/>
    </row>
    <row r="88" spans="1:8" s="213" customFormat="1" ht="76.5" x14ac:dyDescent="0.2">
      <c r="A88" s="150"/>
      <c r="B88" s="151" t="s">
        <v>371</v>
      </c>
      <c r="C88" s="214"/>
      <c r="D88" s="153"/>
      <c r="E88" s="152"/>
      <c r="F88" s="152"/>
    </row>
    <row r="89" spans="1:8" s="213" customFormat="1" x14ac:dyDescent="0.2">
      <c r="A89" s="150"/>
      <c r="B89" s="151"/>
      <c r="C89" s="214">
        <f>2.9*2.9*0.2-0.5*0.2+9.48*0.12*0.25</f>
        <v>1.8664000000000001</v>
      </c>
      <c r="D89" s="153" t="s">
        <v>285</v>
      </c>
      <c r="E89" s="239"/>
      <c r="F89" s="152">
        <f>+C89*E89</f>
        <v>0</v>
      </c>
    </row>
    <row r="90" spans="1:8" s="213" customFormat="1" x14ac:dyDescent="0.2">
      <c r="A90" s="217"/>
      <c r="B90" s="159"/>
      <c r="C90" s="218"/>
      <c r="D90" s="161"/>
      <c r="E90" s="160"/>
      <c r="F90" s="160"/>
    </row>
    <row r="91" spans="1:8" s="213" customFormat="1" x14ac:dyDescent="0.2">
      <c r="A91" s="219"/>
      <c r="B91" s="163"/>
      <c r="C91" s="220"/>
      <c r="D91" s="165"/>
      <c r="E91" s="164"/>
      <c r="F91" s="164"/>
    </row>
    <row r="92" spans="1:8" s="213" customFormat="1" x14ac:dyDescent="0.2">
      <c r="A92" s="150">
        <v>17</v>
      </c>
      <c r="B92" s="155" t="s">
        <v>326</v>
      </c>
      <c r="C92" s="214"/>
      <c r="D92" s="153"/>
      <c r="E92" s="152"/>
      <c r="F92" s="152"/>
    </row>
    <row r="93" spans="1:8" s="213" customFormat="1" ht="76.5" x14ac:dyDescent="0.2">
      <c r="A93" s="150"/>
      <c r="B93" s="151" t="s">
        <v>327</v>
      </c>
      <c r="C93" s="214"/>
      <c r="D93" s="153"/>
      <c r="E93" s="152"/>
      <c r="F93" s="152"/>
    </row>
    <row r="94" spans="1:8" s="213" customFormat="1" x14ac:dyDescent="0.2">
      <c r="A94" s="150"/>
      <c r="B94" s="151"/>
      <c r="C94" s="214">
        <f>3.11*0.15*0.77</f>
        <v>0.359205</v>
      </c>
      <c r="D94" s="153" t="s">
        <v>285</v>
      </c>
      <c r="E94" s="239"/>
      <c r="F94" s="152">
        <f>+C94*E94</f>
        <v>0</v>
      </c>
    </row>
    <row r="95" spans="1:8" s="213" customFormat="1" x14ac:dyDescent="0.2">
      <c r="A95" s="217"/>
      <c r="B95" s="159"/>
      <c r="C95" s="218"/>
      <c r="D95" s="161"/>
      <c r="E95" s="160"/>
      <c r="F95" s="160"/>
    </row>
    <row r="96" spans="1:8" s="213" customFormat="1" x14ac:dyDescent="0.2">
      <c r="A96" s="219"/>
      <c r="B96" s="163"/>
      <c r="C96" s="220"/>
      <c r="D96" s="165"/>
      <c r="E96" s="164"/>
      <c r="F96" s="164"/>
    </row>
    <row r="97" spans="1:6" s="213" customFormat="1" x14ac:dyDescent="0.2">
      <c r="A97" s="150">
        <v>18</v>
      </c>
      <c r="B97" s="155" t="s">
        <v>372</v>
      </c>
      <c r="C97" s="214"/>
      <c r="D97" s="153"/>
      <c r="E97" s="152"/>
      <c r="F97" s="152"/>
    </row>
    <row r="98" spans="1:6" s="213" customFormat="1" ht="76.5" x14ac:dyDescent="0.2">
      <c r="A98" s="150"/>
      <c r="B98" s="151" t="s">
        <v>373</v>
      </c>
      <c r="C98" s="214"/>
      <c r="D98" s="153"/>
      <c r="E98" s="152"/>
      <c r="F98" s="152"/>
    </row>
    <row r="99" spans="1:6" s="213" customFormat="1" x14ac:dyDescent="0.2">
      <c r="A99" s="150"/>
      <c r="B99" s="151"/>
      <c r="C99" s="214">
        <f>(1.176+0.264*2)*0.2*2</f>
        <v>0.68159999999999998</v>
      </c>
      <c r="D99" s="153" t="s">
        <v>285</v>
      </c>
      <c r="E99" s="239"/>
      <c r="F99" s="152">
        <f>+C99*E99</f>
        <v>0</v>
      </c>
    </row>
    <row r="100" spans="1:6" s="213" customFormat="1" x14ac:dyDescent="0.2">
      <c r="A100" s="217"/>
      <c r="B100" s="159"/>
      <c r="C100" s="218"/>
      <c r="D100" s="161"/>
      <c r="E100" s="160"/>
      <c r="F100" s="160"/>
    </row>
    <row r="101" spans="1:6" s="213" customFormat="1" x14ac:dyDescent="0.2">
      <c r="A101" s="219"/>
      <c r="B101" s="163"/>
      <c r="C101" s="220"/>
      <c r="D101" s="165"/>
      <c r="E101" s="164"/>
      <c r="F101" s="164"/>
    </row>
    <row r="102" spans="1:6" s="213" customFormat="1" x14ac:dyDescent="0.2">
      <c r="A102" s="150">
        <v>19</v>
      </c>
      <c r="B102" s="155" t="s">
        <v>328</v>
      </c>
      <c r="C102" s="214"/>
      <c r="D102" s="153"/>
      <c r="E102" s="168"/>
      <c r="F102" s="168"/>
    </row>
    <row r="103" spans="1:6" s="213" customFormat="1" ht="25.5" x14ac:dyDescent="0.2">
      <c r="A103" s="150"/>
      <c r="B103" s="151" t="s">
        <v>329</v>
      </c>
      <c r="C103" s="214"/>
      <c r="D103" s="153"/>
      <c r="E103" s="168"/>
      <c r="F103" s="168"/>
    </row>
    <row r="104" spans="1:6" s="213" customFormat="1" x14ac:dyDescent="0.2">
      <c r="A104" s="150"/>
      <c r="B104" s="151"/>
      <c r="C104" s="214">
        <v>266.25</v>
      </c>
      <c r="D104" s="153" t="s">
        <v>40</v>
      </c>
      <c r="E104" s="239"/>
      <c r="F104" s="152">
        <f>+C104*E104</f>
        <v>0</v>
      </c>
    </row>
    <row r="105" spans="1:6" s="213" customFormat="1" x14ac:dyDescent="0.2">
      <c r="A105" s="217"/>
      <c r="B105" s="159"/>
      <c r="C105" s="218"/>
      <c r="D105" s="161"/>
      <c r="E105" s="160"/>
      <c r="F105" s="160"/>
    </row>
    <row r="106" spans="1:6" s="213" customFormat="1" x14ac:dyDescent="0.2">
      <c r="A106" s="219"/>
      <c r="B106" s="163"/>
      <c r="C106" s="220"/>
      <c r="D106" s="165"/>
      <c r="E106" s="164"/>
      <c r="F106" s="164"/>
    </row>
    <row r="107" spans="1:6" s="213" customFormat="1" x14ac:dyDescent="0.2">
      <c r="A107" s="150">
        <v>20</v>
      </c>
      <c r="B107" s="155" t="s">
        <v>330</v>
      </c>
      <c r="C107" s="214"/>
      <c r="D107" s="153"/>
      <c r="E107" s="152"/>
      <c r="F107" s="152"/>
    </row>
    <row r="108" spans="1:6" s="213" customFormat="1" ht="38.25" x14ac:dyDescent="0.2">
      <c r="A108" s="150"/>
      <c r="B108" s="151" t="s">
        <v>331</v>
      </c>
      <c r="C108" s="214"/>
      <c r="D108" s="153"/>
      <c r="E108" s="152"/>
      <c r="F108" s="152"/>
    </row>
    <row r="109" spans="1:6" s="213" customFormat="1" x14ac:dyDescent="0.2">
      <c r="A109" s="150"/>
      <c r="B109" s="151"/>
      <c r="C109" s="214">
        <v>160.85</v>
      </c>
      <c r="D109" s="153" t="s">
        <v>40</v>
      </c>
      <c r="E109" s="239"/>
      <c r="F109" s="152">
        <f>+C109*E109</f>
        <v>0</v>
      </c>
    </row>
    <row r="110" spans="1:6" s="213" customFormat="1" x14ac:dyDescent="0.2">
      <c r="A110" s="217"/>
      <c r="B110" s="159"/>
      <c r="C110" s="218"/>
      <c r="D110" s="161"/>
      <c r="E110" s="160"/>
      <c r="F110" s="160"/>
    </row>
    <row r="111" spans="1:6" s="213" customFormat="1" x14ac:dyDescent="0.2">
      <c r="A111" s="219"/>
      <c r="B111" s="163"/>
      <c r="C111" s="220"/>
      <c r="D111" s="165"/>
      <c r="E111" s="164"/>
      <c r="F111" s="164"/>
    </row>
    <row r="112" spans="1:6" s="213" customFormat="1" x14ac:dyDescent="0.2">
      <c r="A112" s="150">
        <v>21</v>
      </c>
      <c r="B112" s="155" t="s">
        <v>332</v>
      </c>
      <c r="C112" s="214"/>
      <c r="D112" s="153"/>
      <c r="E112" s="152"/>
      <c r="F112" s="152"/>
    </row>
    <row r="113" spans="1:6" s="213" customFormat="1" ht="25.5" x14ac:dyDescent="0.2">
      <c r="A113" s="169"/>
      <c r="B113" s="226" t="s">
        <v>333</v>
      </c>
      <c r="F113" s="216"/>
    </row>
    <row r="114" spans="1:6" s="213" customFormat="1" x14ac:dyDescent="0.2">
      <c r="A114" s="169"/>
      <c r="B114" s="226"/>
      <c r="C114" s="214">
        <v>50.08</v>
      </c>
      <c r="D114" s="153" t="s">
        <v>40</v>
      </c>
      <c r="E114" s="239"/>
      <c r="F114" s="152">
        <f>+C114*E114</f>
        <v>0</v>
      </c>
    </row>
    <row r="115" spans="1:6" s="213" customFormat="1" x14ac:dyDescent="0.2">
      <c r="A115" s="217"/>
      <c r="B115" s="159"/>
      <c r="C115" s="218"/>
      <c r="D115" s="161"/>
      <c r="E115" s="160"/>
      <c r="F115" s="160"/>
    </row>
    <row r="116" spans="1:6" s="213" customFormat="1" x14ac:dyDescent="0.2">
      <c r="A116" s="219"/>
      <c r="B116" s="163"/>
      <c r="C116" s="220"/>
      <c r="D116" s="165"/>
      <c r="E116" s="164"/>
      <c r="F116" s="164"/>
    </row>
    <row r="117" spans="1:6" s="213" customFormat="1" x14ac:dyDescent="0.2">
      <c r="A117" s="150">
        <v>22</v>
      </c>
      <c r="B117" s="155" t="s">
        <v>334</v>
      </c>
      <c r="C117" s="214"/>
      <c r="D117" s="153"/>
      <c r="E117" s="152"/>
      <c r="F117" s="152"/>
    </row>
    <row r="118" spans="1:6" s="213" customFormat="1" ht="76.5" x14ac:dyDescent="0.2">
      <c r="A118" s="150"/>
      <c r="B118" s="151" t="s">
        <v>335</v>
      </c>
      <c r="C118" s="214"/>
      <c r="D118" s="153"/>
      <c r="E118" s="152"/>
      <c r="F118" s="152"/>
    </row>
    <row r="119" spans="1:6" s="213" customFormat="1" x14ac:dyDescent="0.2">
      <c r="A119" s="150"/>
      <c r="B119" s="151"/>
      <c r="C119" s="214">
        <v>1</v>
      </c>
      <c r="D119" s="153" t="s">
        <v>152</v>
      </c>
      <c r="E119" s="239"/>
      <c r="F119" s="152">
        <f>+C119*E119</f>
        <v>0</v>
      </c>
    </row>
    <row r="120" spans="1:6" s="213" customFormat="1" x14ac:dyDescent="0.2">
      <c r="A120" s="217"/>
      <c r="B120" s="159"/>
      <c r="C120" s="218"/>
      <c r="D120" s="161"/>
      <c r="E120" s="160"/>
      <c r="F120" s="160"/>
    </row>
    <row r="121" spans="1:6" s="154" customFormat="1" x14ac:dyDescent="0.2">
      <c r="A121" s="162"/>
      <c r="B121" s="163"/>
      <c r="C121" s="164"/>
      <c r="D121" s="165"/>
      <c r="E121" s="164"/>
      <c r="F121" s="164"/>
    </row>
    <row r="122" spans="1:6" s="154" customFormat="1" x14ac:dyDescent="0.2">
      <c r="A122" s="150">
        <v>23</v>
      </c>
      <c r="B122" s="155" t="s">
        <v>336</v>
      </c>
      <c r="C122" s="152"/>
      <c r="D122" s="153"/>
      <c r="E122" s="152"/>
      <c r="F122" s="152"/>
    </row>
    <row r="123" spans="1:6" s="154" customFormat="1" ht="102" x14ac:dyDescent="0.2">
      <c r="A123" s="150"/>
      <c r="B123" s="151" t="s">
        <v>374</v>
      </c>
      <c r="C123" s="152"/>
      <c r="D123" s="153"/>
      <c r="E123" s="152"/>
      <c r="F123" s="152"/>
    </row>
    <row r="124" spans="1:6" s="154" customFormat="1" x14ac:dyDescent="0.2">
      <c r="A124" s="150"/>
      <c r="B124" s="151"/>
      <c r="C124" s="152">
        <v>1</v>
      </c>
      <c r="D124" s="153" t="s">
        <v>152</v>
      </c>
      <c r="E124" s="239"/>
      <c r="F124" s="152">
        <f>+C124*E124</f>
        <v>0</v>
      </c>
    </row>
    <row r="125" spans="1:6" s="154" customFormat="1" x14ac:dyDescent="0.2">
      <c r="A125" s="158"/>
      <c r="B125" s="159"/>
      <c r="C125" s="160"/>
      <c r="D125" s="161"/>
      <c r="E125" s="160"/>
      <c r="F125" s="160"/>
    </row>
    <row r="126" spans="1:6" s="213" customFormat="1" x14ac:dyDescent="0.2">
      <c r="A126" s="219"/>
      <c r="B126" s="163"/>
      <c r="C126" s="220"/>
      <c r="D126" s="165"/>
      <c r="E126" s="164"/>
      <c r="F126" s="164"/>
    </row>
    <row r="127" spans="1:6" s="213" customFormat="1" x14ac:dyDescent="0.2">
      <c r="A127" s="150">
        <v>24</v>
      </c>
      <c r="B127" s="155" t="s">
        <v>338</v>
      </c>
      <c r="C127" s="214"/>
      <c r="D127" s="153"/>
      <c r="E127" s="152"/>
      <c r="F127" s="152"/>
    </row>
    <row r="128" spans="1:6" s="213" customFormat="1" ht="51" x14ac:dyDescent="0.2">
      <c r="A128" s="150"/>
      <c r="B128" s="151" t="s">
        <v>375</v>
      </c>
      <c r="C128" s="214"/>
      <c r="D128" s="153"/>
      <c r="E128" s="152"/>
      <c r="F128" s="152"/>
    </row>
    <row r="129" spans="1:6" s="213" customFormat="1" x14ac:dyDescent="0.2">
      <c r="A129" s="150"/>
      <c r="B129" s="151"/>
      <c r="C129" s="214">
        <v>1</v>
      </c>
      <c r="D129" s="153" t="s">
        <v>152</v>
      </c>
      <c r="E129" s="239"/>
      <c r="F129" s="152">
        <f>+C129*E129</f>
        <v>0</v>
      </c>
    </row>
    <row r="130" spans="1:6" s="213" customFormat="1" x14ac:dyDescent="0.2">
      <c r="A130" s="171"/>
      <c r="B130" s="159"/>
      <c r="C130" s="218"/>
      <c r="D130" s="161"/>
      <c r="E130" s="160"/>
      <c r="F130" s="160"/>
    </row>
    <row r="131" spans="1:6" s="154" customFormat="1" x14ac:dyDescent="0.2">
      <c r="A131" s="156"/>
      <c r="B131" s="151"/>
      <c r="C131" s="152"/>
      <c r="D131" s="153"/>
      <c r="E131" s="152"/>
      <c r="F131" s="152"/>
    </row>
    <row r="132" spans="1:6" s="154" customFormat="1" x14ac:dyDescent="0.2">
      <c r="A132" s="150">
        <v>25</v>
      </c>
      <c r="B132" s="155" t="s">
        <v>340</v>
      </c>
      <c r="C132" s="152"/>
      <c r="D132" s="153"/>
      <c r="E132" s="152"/>
      <c r="F132" s="152"/>
    </row>
    <row r="133" spans="1:6" s="154" customFormat="1" ht="51" x14ac:dyDescent="0.2">
      <c r="A133" s="150"/>
      <c r="B133" s="151" t="s">
        <v>376</v>
      </c>
      <c r="C133" s="152"/>
      <c r="D133" s="153"/>
      <c r="E133" s="152"/>
      <c r="F133" s="152"/>
    </row>
    <row r="134" spans="1:6" s="154" customFormat="1" x14ac:dyDescent="0.2">
      <c r="A134" s="150"/>
      <c r="B134" s="151"/>
      <c r="C134" s="152">
        <v>1</v>
      </c>
      <c r="D134" s="153" t="s">
        <v>152</v>
      </c>
      <c r="E134" s="239"/>
      <c r="F134" s="152">
        <f>+C134*E134</f>
        <v>0</v>
      </c>
    </row>
    <row r="135" spans="1:6" s="154" customFormat="1" x14ac:dyDescent="0.2">
      <c r="A135" s="158"/>
      <c r="B135" s="159"/>
      <c r="C135" s="160"/>
      <c r="D135" s="161"/>
      <c r="E135" s="160"/>
      <c r="F135" s="160"/>
    </row>
    <row r="136" spans="1:6" s="154" customFormat="1" x14ac:dyDescent="0.2">
      <c r="A136" s="162"/>
      <c r="B136" s="163"/>
      <c r="C136" s="164"/>
      <c r="D136" s="165"/>
      <c r="E136" s="164"/>
      <c r="F136" s="164"/>
    </row>
    <row r="137" spans="1:6" s="154" customFormat="1" ht="25.5" x14ac:dyDescent="0.2">
      <c r="A137" s="150">
        <v>26</v>
      </c>
      <c r="B137" s="155" t="s">
        <v>377</v>
      </c>
      <c r="C137" s="152"/>
      <c r="D137" s="153"/>
      <c r="E137" s="152"/>
      <c r="F137" s="152"/>
    </row>
    <row r="138" spans="1:6" s="154" customFormat="1" ht="51" x14ac:dyDescent="0.2">
      <c r="A138" s="150"/>
      <c r="B138" s="151" t="s">
        <v>378</v>
      </c>
      <c r="C138" s="152"/>
      <c r="D138" s="153"/>
      <c r="E138" s="152"/>
      <c r="F138" s="152"/>
    </row>
    <row r="139" spans="1:6" s="154" customFormat="1" x14ac:dyDescent="0.2">
      <c r="A139" s="150"/>
      <c r="B139" s="151"/>
      <c r="C139" s="152">
        <v>1</v>
      </c>
      <c r="D139" s="166" t="s">
        <v>152</v>
      </c>
      <c r="E139" s="239"/>
      <c r="F139" s="152">
        <f>+C139*E139</f>
        <v>0</v>
      </c>
    </row>
    <row r="140" spans="1:6" s="154" customFormat="1" x14ac:dyDescent="0.2">
      <c r="A140" s="158"/>
      <c r="B140" s="159"/>
      <c r="C140" s="160"/>
      <c r="D140" s="161"/>
      <c r="E140" s="160"/>
      <c r="F140" s="160"/>
    </row>
    <row r="141" spans="1:6" s="26" customFormat="1" x14ac:dyDescent="0.2">
      <c r="A141" s="37"/>
      <c r="B141" s="67" t="s">
        <v>2</v>
      </c>
      <c r="C141" s="38"/>
      <c r="D141" s="39"/>
      <c r="E141" s="40" t="s">
        <v>46</v>
      </c>
      <c r="F141" s="40">
        <f>SUM(F11:F140)</f>
        <v>0</v>
      </c>
    </row>
    <row r="142" spans="1:6" s="213" customFormat="1" x14ac:dyDescent="0.2">
      <c r="A142" s="177"/>
      <c r="B142" s="170"/>
      <c r="C142" s="227"/>
      <c r="D142" s="178"/>
      <c r="E142" s="228"/>
      <c r="F142" s="228"/>
    </row>
  </sheetData>
  <sheetProtection algorithmName="SHA-512" hashValue="HN4d7wh56vza15JXwIh6Xt29w756gyTpH9aWWDsnMWTnP16WSWmn0EaIYB1l/JcKtmkuootc1w4h2vP8SSiXUA==" saltValue="jT5k0Trbo49y07gFNLNJpw==" spinCount="100000" sheet="1" objects="1" scenarios="1"/>
  <mergeCells count="1">
    <mergeCell ref="B8:E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4" manualBreakCount="4">
    <brk id="30" max="5" man="1"/>
    <brk id="55" max="5" man="1"/>
    <brk id="85" max="5" man="1"/>
    <brk id="115"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K30"/>
  <sheetViews>
    <sheetView topLeftCell="A10" zoomScaleNormal="100" zoomScaleSheetLayoutView="100" workbookViewId="0">
      <selection activeCell="E19" sqref="E19"/>
    </sheetView>
  </sheetViews>
  <sheetFormatPr defaultRowHeight="12.75" x14ac:dyDescent="0.2"/>
  <cols>
    <col min="1" max="1" width="7.7109375" style="185" customWidth="1"/>
    <col min="2" max="2" width="36.7109375" style="207" customWidth="1"/>
    <col min="3" max="4" width="7.7109375" style="185" customWidth="1"/>
    <col min="5" max="6" width="13.7109375" style="168" customWidth="1"/>
    <col min="7" max="7" width="9.140625" style="185"/>
    <col min="8" max="8" width="10.140625" style="185" customWidth="1"/>
    <col min="9" max="10" width="9.140625" style="185"/>
    <col min="11" max="11" width="9.140625" style="168" bestFit="1" customWidth="1"/>
    <col min="12" max="255" width="9.140625" style="185"/>
    <col min="256" max="256" width="2" style="185" customWidth="1"/>
    <col min="257" max="257" width="3.5703125" style="185" customWidth="1"/>
    <col min="258" max="258" width="41.5703125" style="185" customWidth="1"/>
    <col min="259" max="259" width="6.5703125" style="185" customWidth="1"/>
    <col min="260" max="260" width="4.28515625" style="185" customWidth="1"/>
    <col min="261" max="261" width="8" style="185" customWidth="1"/>
    <col min="262" max="262" width="8.85546875" style="185" customWidth="1"/>
    <col min="263" max="263" width="9.140625" style="185"/>
    <col min="264" max="264" width="10.140625" style="185" customWidth="1"/>
    <col min="265" max="266" width="9.140625" style="185"/>
    <col min="267" max="267" width="9.140625" style="185" bestFit="1" customWidth="1"/>
    <col min="268" max="511" width="9.140625" style="185"/>
    <col min="512" max="512" width="2" style="185" customWidth="1"/>
    <col min="513" max="513" width="3.5703125" style="185" customWidth="1"/>
    <col min="514" max="514" width="41.5703125" style="185" customWidth="1"/>
    <col min="515" max="515" width="6.5703125" style="185" customWidth="1"/>
    <col min="516" max="516" width="4.28515625" style="185" customWidth="1"/>
    <col min="517" max="517" width="8" style="185" customWidth="1"/>
    <col min="518" max="518" width="8.85546875" style="185" customWidth="1"/>
    <col min="519" max="519" width="9.140625" style="185"/>
    <col min="520" max="520" width="10.140625" style="185" customWidth="1"/>
    <col min="521" max="522" width="9.140625" style="185"/>
    <col min="523" max="523" width="9.140625" style="185" bestFit="1" customWidth="1"/>
    <col min="524" max="767" width="9.140625" style="185"/>
    <col min="768" max="768" width="2" style="185" customWidth="1"/>
    <col min="769" max="769" width="3.5703125" style="185" customWidth="1"/>
    <col min="770" max="770" width="41.5703125" style="185" customWidth="1"/>
    <col min="771" max="771" width="6.5703125" style="185" customWidth="1"/>
    <col min="772" max="772" width="4.28515625" style="185" customWidth="1"/>
    <col min="773" max="773" width="8" style="185" customWidth="1"/>
    <col min="774" max="774" width="8.85546875" style="185" customWidth="1"/>
    <col min="775" max="775" width="9.140625" style="185"/>
    <col min="776" max="776" width="10.140625" style="185" customWidth="1"/>
    <col min="777" max="778" width="9.140625" style="185"/>
    <col min="779" max="779" width="9.140625" style="185" bestFit="1" customWidth="1"/>
    <col min="780" max="1023" width="9.140625" style="185"/>
    <col min="1024" max="1024" width="2" style="185" customWidth="1"/>
    <col min="1025" max="1025" width="3.5703125" style="185" customWidth="1"/>
    <col min="1026" max="1026" width="41.5703125" style="185" customWidth="1"/>
    <col min="1027" max="1027" width="6.5703125" style="185" customWidth="1"/>
    <col min="1028" max="1028" width="4.28515625" style="185" customWidth="1"/>
    <col min="1029" max="1029" width="8" style="185" customWidth="1"/>
    <col min="1030" max="1030" width="8.85546875" style="185" customWidth="1"/>
    <col min="1031" max="1031" width="9.140625" style="185"/>
    <col min="1032" max="1032" width="10.140625" style="185" customWidth="1"/>
    <col min="1033" max="1034" width="9.140625" style="185"/>
    <col min="1035" max="1035" width="9.140625" style="185" bestFit="1" customWidth="1"/>
    <col min="1036" max="1279" width="9.140625" style="185"/>
    <col min="1280" max="1280" width="2" style="185" customWidth="1"/>
    <col min="1281" max="1281" width="3.5703125" style="185" customWidth="1"/>
    <col min="1282" max="1282" width="41.5703125" style="185" customWidth="1"/>
    <col min="1283" max="1283" width="6.5703125" style="185" customWidth="1"/>
    <col min="1284" max="1284" width="4.28515625" style="185" customWidth="1"/>
    <col min="1285" max="1285" width="8" style="185" customWidth="1"/>
    <col min="1286" max="1286" width="8.85546875" style="185" customWidth="1"/>
    <col min="1287" max="1287" width="9.140625" style="185"/>
    <col min="1288" max="1288" width="10.140625" style="185" customWidth="1"/>
    <col min="1289" max="1290" width="9.140625" style="185"/>
    <col min="1291" max="1291" width="9.140625" style="185" bestFit="1" customWidth="1"/>
    <col min="1292" max="1535" width="9.140625" style="185"/>
    <col min="1536" max="1536" width="2" style="185" customWidth="1"/>
    <col min="1537" max="1537" width="3.5703125" style="185" customWidth="1"/>
    <col min="1538" max="1538" width="41.5703125" style="185" customWidth="1"/>
    <col min="1539" max="1539" width="6.5703125" style="185" customWidth="1"/>
    <col min="1540" max="1540" width="4.28515625" style="185" customWidth="1"/>
    <col min="1541" max="1541" width="8" style="185" customWidth="1"/>
    <col min="1542" max="1542" width="8.85546875" style="185" customWidth="1"/>
    <col min="1543" max="1543" width="9.140625" style="185"/>
    <col min="1544" max="1544" width="10.140625" style="185" customWidth="1"/>
    <col min="1545" max="1546" width="9.140625" style="185"/>
    <col min="1547" max="1547" width="9.140625" style="185" bestFit="1" customWidth="1"/>
    <col min="1548" max="1791" width="9.140625" style="185"/>
    <col min="1792" max="1792" width="2" style="185" customWidth="1"/>
    <col min="1793" max="1793" width="3.5703125" style="185" customWidth="1"/>
    <col min="1794" max="1794" width="41.5703125" style="185" customWidth="1"/>
    <col min="1795" max="1795" width="6.5703125" style="185" customWidth="1"/>
    <col min="1796" max="1796" width="4.28515625" style="185" customWidth="1"/>
    <col min="1797" max="1797" width="8" style="185" customWidth="1"/>
    <col min="1798" max="1798" width="8.85546875" style="185" customWidth="1"/>
    <col min="1799" max="1799" width="9.140625" style="185"/>
    <col min="1800" max="1800" width="10.140625" style="185" customWidth="1"/>
    <col min="1801" max="1802" width="9.140625" style="185"/>
    <col min="1803" max="1803" width="9.140625" style="185" bestFit="1" customWidth="1"/>
    <col min="1804" max="2047" width="9.140625" style="185"/>
    <col min="2048" max="2048" width="2" style="185" customWidth="1"/>
    <col min="2049" max="2049" width="3.5703125" style="185" customWidth="1"/>
    <col min="2050" max="2050" width="41.5703125" style="185" customWidth="1"/>
    <col min="2051" max="2051" width="6.5703125" style="185" customWidth="1"/>
    <col min="2052" max="2052" width="4.28515625" style="185" customWidth="1"/>
    <col min="2053" max="2053" width="8" style="185" customWidth="1"/>
    <col min="2054" max="2054" width="8.85546875" style="185" customWidth="1"/>
    <col min="2055" max="2055" width="9.140625" style="185"/>
    <col min="2056" max="2056" width="10.140625" style="185" customWidth="1"/>
    <col min="2057" max="2058" width="9.140625" style="185"/>
    <col min="2059" max="2059" width="9.140625" style="185" bestFit="1" customWidth="1"/>
    <col min="2060" max="2303" width="9.140625" style="185"/>
    <col min="2304" max="2304" width="2" style="185" customWidth="1"/>
    <col min="2305" max="2305" width="3.5703125" style="185" customWidth="1"/>
    <col min="2306" max="2306" width="41.5703125" style="185" customWidth="1"/>
    <col min="2307" max="2307" width="6.5703125" style="185" customWidth="1"/>
    <col min="2308" max="2308" width="4.28515625" style="185" customWidth="1"/>
    <col min="2309" max="2309" width="8" style="185" customWidth="1"/>
    <col min="2310" max="2310" width="8.85546875" style="185" customWidth="1"/>
    <col min="2311" max="2311" width="9.140625" style="185"/>
    <col min="2312" max="2312" width="10.140625" style="185" customWidth="1"/>
    <col min="2313" max="2314" width="9.140625" style="185"/>
    <col min="2315" max="2315" width="9.140625" style="185" bestFit="1" customWidth="1"/>
    <col min="2316" max="2559" width="9.140625" style="185"/>
    <col min="2560" max="2560" width="2" style="185" customWidth="1"/>
    <col min="2561" max="2561" width="3.5703125" style="185" customWidth="1"/>
    <col min="2562" max="2562" width="41.5703125" style="185" customWidth="1"/>
    <col min="2563" max="2563" width="6.5703125" style="185" customWidth="1"/>
    <col min="2564" max="2564" width="4.28515625" style="185" customWidth="1"/>
    <col min="2565" max="2565" width="8" style="185" customWidth="1"/>
    <col min="2566" max="2566" width="8.85546875" style="185" customWidth="1"/>
    <col min="2567" max="2567" width="9.140625" style="185"/>
    <col min="2568" max="2568" width="10.140625" style="185" customWidth="1"/>
    <col min="2569" max="2570" width="9.140625" style="185"/>
    <col min="2571" max="2571" width="9.140625" style="185" bestFit="1" customWidth="1"/>
    <col min="2572" max="2815" width="9.140625" style="185"/>
    <col min="2816" max="2816" width="2" style="185" customWidth="1"/>
    <col min="2817" max="2817" width="3.5703125" style="185" customWidth="1"/>
    <col min="2818" max="2818" width="41.5703125" style="185" customWidth="1"/>
    <col min="2819" max="2819" width="6.5703125" style="185" customWidth="1"/>
    <col min="2820" max="2820" width="4.28515625" style="185" customWidth="1"/>
    <col min="2821" max="2821" width="8" style="185" customWidth="1"/>
    <col min="2822" max="2822" width="8.85546875" style="185" customWidth="1"/>
    <col min="2823" max="2823" width="9.140625" style="185"/>
    <col min="2824" max="2824" width="10.140625" style="185" customWidth="1"/>
    <col min="2825" max="2826" width="9.140625" style="185"/>
    <col min="2827" max="2827" width="9.140625" style="185" bestFit="1" customWidth="1"/>
    <col min="2828" max="3071" width="9.140625" style="185"/>
    <col min="3072" max="3072" width="2" style="185" customWidth="1"/>
    <col min="3073" max="3073" width="3.5703125" style="185" customWidth="1"/>
    <col min="3074" max="3074" width="41.5703125" style="185" customWidth="1"/>
    <col min="3075" max="3075" width="6.5703125" style="185" customWidth="1"/>
    <col min="3076" max="3076" width="4.28515625" style="185" customWidth="1"/>
    <col min="3077" max="3077" width="8" style="185" customWidth="1"/>
    <col min="3078" max="3078" width="8.85546875" style="185" customWidth="1"/>
    <col min="3079" max="3079" width="9.140625" style="185"/>
    <col min="3080" max="3080" width="10.140625" style="185" customWidth="1"/>
    <col min="3081" max="3082" width="9.140625" style="185"/>
    <col min="3083" max="3083" width="9.140625" style="185" bestFit="1" customWidth="1"/>
    <col min="3084" max="3327" width="9.140625" style="185"/>
    <col min="3328" max="3328" width="2" style="185" customWidth="1"/>
    <col min="3329" max="3329" width="3.5703125" style="185" customWidth="1"/>
    <col min="3330" max="3330" width="41.5703125" style="185" customWidth="1"/>
    <col min="3331" max="3331" width="6.5703125" style="185" customWidth="1"/>
    <col min="3332" max="3332" width="4.28515625" style="185" customWidth="1"/>
    <col min="3333" max="3333" width="8" style="185" customWidth="1"/>
    <col min="3334" max="3334" width="8.85546875" style="185" customWidth="1"/>
    <col min="3335" max="3335" width="9.140625" style="185"/>
    <col min="3336" max="3336" width="10.140625" style="185" customWidth="1"/>
    <col min="3337" max="3338" width="9.140625" style="185"/>
    <col min="3339" max="3339" width="9.140625" style="185" bestFit="1" customWidth="1"/>
    <col min="3340" max="3583" width="9.140625" style="185"/>
    <col min="3584" max="3584" width="2" style="185" customWidth="1"/>
    <col min="3585" max="3585" width="3.5703125" style="185" customWidth="1"/>
    <col min="3586" max="3586" width="41.5703125" style="185" customWidth="1"/>
    <col min="3587" max="3587" width="6.5703125" style="185" customWidth="1"/>
    <col min="3588" max="3588" width="4.28515625" style="185" customWidth="1"/>
    <col min="3589" max="3589" width="8" style="185" customWidth="1"/>
    <col min="3590" max="3590" width="8.85546875" style="185" customWidth="1"/>
    <col min="3591" max="3591" width="9.140625" style="185"/>
    <col min="3592" max="3592" width="10.140625" style="185" customWidth="1"/>
    <col min="3593" max="3594" width="9.140625" style="185"/>
    <col min="3595" max="3595" width="9.140625" style="185" bestFit="1" customWidth="1"/>
    <col min="3596" max="3839" width="9.140625" style="185"/>
    <col min="3840" max="3840" width="2" style="185" customWidth="1"/>
    <col min="3841" max="3841" width="3.5703125" style="185" customWidth="1"/>
    <col min="3842" max="3842" width="41.5703125" style="185" customWidth="1"/>
    <col min="3843" max="3843" width="6.5703125" style="185" customWidth="1"/>
    <col min="3844" max="3844" width="4.28515625" style="185" customWidth="1"/>
    <col min="3845" max="3845" width="8" style="185" customWidth="1"/>
    <col min="3846" max="3846" width="8.85546875" style="185" customWidth="1"/>
    <col min="3847" max="3847" width="9.140625" style="185"/>
    <col min="3848" max="3848" width="10.140625" style="185" customWidth="1"/>
    <col min="3849" max="3850" width="9.140625" style="185"/>
    <col min="3851" max="3851" width="9.140625" style="185" bestFit="1" customWidth="1"/>
    <col min="3852" max="4095" width="9.140625" style="185"/>
    <col min="4096" max="4096" width="2" style="185" customWidth="1"/>
    <col min="4097" max="4097" width="3.5703125" style="185" customWidth="1"/>
    <col min="4098" max="4098" width="41.5703125" style="185" customWidth="1"/>
    <col min="4099" max="4099" width="6.5703125" style="185" customWidth="1"/>
    <col min="4100" max="4100" width="4.28515625" style="185" customWidth="1"/>
    <col min="4101" max="4101" width="8" style="185" customWidth="1"/>
    <col min="4102" max="4102" width="8.85546875" style="185" customWidth="1"/>
    <col min="4103" max="4103" width="9.140625" style="185"/>
    <col min="4104" max="4104" width="10.140625" style="185" customWidth="1"/>
    <col min="4105" max="4106" width="9.140625" style="185"/>
    <col min="4107" max="4107" width="9.140625" style="185" bestFit="1" customWidth="1"/>
    <col min="4108" max="4351" width="9.140625" style="185"/>
    <col min="4352" max="4352" width="2" style="185" customWidth="1"/>
    <col min="4353" max="4353" width="3.5703125" style="185" customWidth="1"/>
    <col min="4354" max="4354" width="41.5703125" style="185" customWidth="1"/>
    <col min="4355" max="4355" width="6.5703125" style="185" customWidth="1"/>
    <col min="4356" max="4356" width="4.28515625" style="185" customWidth="1"/>
    <col min="4357" max="4357" width="8" style="185" customWidth="1"/>
    <col min="4358" max="4358" width="8.85546875" style="185" customWidth="1"/>
    <col min="4359" max="4359" width="9.140625" style="185"/>
    <col min="4360" max="4360" width="10.140625" style="185" customWidth="1"/>
    <col min="4361" max="4362" width="9.140625" style="185"/>
    <col min="4363" max="4363" width="9.140625" style="185" bestFit="1" customWidth="1"/>
    <col min="4364" max="4607" width="9.140625" style="185"/>
    <col min="4608" max="4608" width="2" style="185" customWidth="1"/>
    <col min="4609" max="4609" width="3.5703125" style="185" customWidth="1"/>
    <col min="4610" max="4610" width="41.5703125" style="185" customWidth="1"/>
    <col min="4611" max="4611" width="6.5703125" style="185" customWidth="1"/>
    <col min="4612" max="4612" width="4.28515625" style="185" customWidth="1"/>
    <col min="4613" max="4613" width="8" style="185" customWidth="1"/>
    <col min="4614" max="4614" width="8.85546875" style="185" customWidth="1"/>
    <col min="4615" max="4615" width="9.140625" style="185"/>
    <col min="4616" max="4616" width="10.140625" style="185" customWidth="1"/>
    <col min="4617" max="4618" width="9.140625" style="185"/>
    <col min="4619" max="4619" width="9.140625" style="185" bestFit="1" customWidth="1"/>
    <col min="4620" max="4863" width="9.140625" style="185"/>
    <col min="4864" max="4864" width="2" style="185" customWidth="1"/>
    <col min="4865" max="4865" width="3.5703125" style="185" customWidth="1"/>
    <col min="4866" max="4866" width="41.5703125" style="185" customWidth="1"/>
    <col min="4867" max="4867" width="6.5703125" style="185" customWidth="1"/>
    <col min="4868" max="4868" width="4.28515625" style="185" customWidth="1"/>
    <col min="4869" max="4869" width="8" style="185" customWidth="1"/>
    <col min="4870" max="4870" width="8.85546875" style="185" customWidth="1"/>
    <col min="4871" max="4871" width="9.140625" style="185"/>
    <col min="4872" max="4872" width="10.140625" style="185" customWidth="1"/>
    <col min="4873" max="4874" width="9.140625" style="185"/>
    <col min="4875" max="4875" width="9.140625" style="185" bestFit="1" customWidth="1"/>
    <col min="4876" max="5119" width="9.140625" style="185"/>
    <col min="5120" max="5120" width="2" style="185" customWidth="1"/>
    <col min="5121" max="5121" width="3.5703125" style="185" customWidth="1"/>
    <col min="5122" max="5122" width="41.5703125" style="185" customWidth="1"/>
    <col min="5123" max="5123" width="6.5703125" style="185" customWidth="1"/>
    <col min="5124" max="5124" width="4.28515625" style="185" customWidth="1"/>
    <col min="5125" max="5125" width="8" style="185" customWidth="1"/>
    <col min="5126" max="5126" width="8.85546875" style="185" customWidth="1"/>
    <col min="5127" max="5127" width="9.140625" style="185"/>
    <col min="5128" max="5128" width="10.140625" style="185" customWidth="1"/>
    <col min="5129" max="5130" width="9.140625" style="185"/>
    <col min="5131" max="5131" width="9.140625" style="185" bestFit="1" customWidth="1"/>
    <col min="5132" max="5375" width="9.140625" style="185"/>
    <col min="5376" max="5376" width="2" style="185" customWidth="1"/>
    <col min="5377" max="5377" width="3.5703125" style="185" customWidth="1"/>
    <col min="5378" max="5378" width="41.5703125" style="185" customWidth="1"/>
    <col min="5379" max="5379" width="6.5703125" style="185" customWidth="1"/>
    <col min="5380" max="5380" width="4.28515625" style="185" customWidth="1"/>
    <col min="5381" max="5381" width="8" style="185" customWidth="1"/>
    <col min="5382" max="5382" width="8.85546875" style="185" customWidth="1"/>
    <col min="5383" max="5383" width="9.140625" style="185"/>
    <col min="5384" max="5384" width="10.140625" style="185" customWidth="1"/>
    <col min="5385" max="5386" width="9.140625" style="185"/>
    <col min="5387" max="5387" width="9.140625" style="185" bestFit="1" customWidth="1"/>
    <col min="5388" max="5631" width="9.140625" style="185"/>
    <col min="5632" max="5632" width="2" style="185" customWidth="1"/>
    <col min="5633" max="5633" width="3.5703125" style="185" customWidth="1"/>
    <col min="5634" max="5634" width="41.5703125" style="185" customWidth="1"/>
    <col min="5635" max="5635" width="6.5703125" style="185" customWidth="1"/>
    <col min="5636" max="5636" width="4.28515625" style="185" customWidth="1"/>
    <col min="5637" max="5637" width="8" style="185" customWidth="1"/>
    <col min="5638" max="5638" width="8.85546875" style="185" customWidth="1"/>
    <col min="5639" max="5639" width="9.140625" style="185"/>
    <col min="5640" max="5640" width="10.140625" style="185" customWidth="1"/>
    <col min="5641" max="5642" width="9.140625" style="185"/>
    <col min="5643" max="5643" width="9.140625" style="185" bestFit="1" customWidth="1"/>
    <col min="5644" max="5887" width="9.140625" style="185"/>
    <col min="5888" max="5888" width="2" style="185" customWidth="1"/>
    <col min="5889" max="5889" width="3.5703125" style="185" customWidth="1"/>
    <col min="5890" max="5890" width="41.5703125" style="185" customWidth="1"/>
    <col min="5891" max="5891" width="6.5703125" style="185" customWidth="1"/>
    <col min="5892" max="5892" width="4.28515625" style="185" customWidth="1"/>
    <col min="5893" max="5893" width="8" style="185" customWidth="1"/>
    <col min="5894" max="5894" width="8.85546875" style="185" customWidth="1"/>
    <col min="5895" max="5895" width="9.140625" style="185"/>
    <col min="5896" max="5896" width="10.140625" style="185" customWidth="1"/>
    <col min="5897" max="5898" width="9.140625" style="185"/>
    <col min="5899" max="5899" width="9.140625" style="185" bestFit="1" customWidth="1"/>
    <col min="5900" max="6143" width="9.140625" style="185"/>
    <col min="6144" max="6144" width="2" style="185" customWidth="1"/>
    <col min="6145" max="6145" width="3.5703125" style="185" customWidth="1"/>
    <col min="6146" max="6146" width="41.5703125" style="185" customWidth="1"/>
    <col min="6147" max="6147" width="6.5703125" style="185" customWidth="1"/>
    <col min="6148" max="6148" width="4.28515625" style="185" customWidth="1"/>
    <col min="6149" max="6149" width="8" style="185" customWidth="1"/>
    <col min="6150" max="6150" width="8.85546875" style="185" customWidth="1"/>
    <col min="6151" max="6151" width="9.140625" style="185"/>
    <col min="6152" max="6152" width="10.140625" style="185" customWidth="1"/>
    <col min="6153" max="6154" width="9.140625" style="185"/>
    <col min="6155" max="6155" width="9.140625" style="185" bestFit="1" customWidth="1"/>
    <col min="6156" max="6399" width="9.140625" style="185"/>
    <col min="6400" max="6400" width="2" style="185" customWidth="1"/>
    <col min="6401" max="6401" width="3.5703125" style="185" customWidth="1"/>
    <col min="6402" max="6402" width="41.5703125" style="185" customWidth="1"/>
    <col min="6403" max="6403" width="6.5703125" style="185" customWidth="1"/>
    <col min="6404" max="6404" width="4.28515625" style="185" customWidth="1"/>
    <col min="6405" max="6405" width="8" style="185" customWidth="1"/>
    <col min="6406" max="6406" width="8.85546875" style="185" customWidth="1"/>
    <col min="6407" max="6407" width="9.140625" style="185"/>
    <col min="6408" max="6408" width="10.140625" style="185" customWidth="1"/>
    <col min="6409" max="6410" width="9.140625" style="185"/>
    <col min="6411" max="6411" width="9.140625" style="185" bestFit="1" customWidth="1"/>
    <col min="6412" max="6655" width="9.140625" style="185"/>
    <col min="6656" max="6656" width="2" style="185" customWidth="1"/>
    <col min="6657" max="6657" width="3.5703125" style="185" customWidth="1"/>
    <col min="6658" max="6658" width="41.5703125" style="185" customWidth="1"/>
    <col min="6659" max="6659" width="6.5703125" style="185" customWidth="1"/>
    <col min="6660" max="6660" width="4.28515625" style="185" customWidth="1"/>
    <col min="6661" max="6661" width="8" style="185" customWidth="1"/>
    <col min="6662" max="6662" width="8.85546875" style="185" customWidth="1"/>
    <col min="6663" max="6663" width="9.140625" style="185"/>
    <col min="6664" max="6664" width="10.140625" style="185" customWidth="1"/>
    <col min="6665" max="6666" width="9.140625" style="185"/>
    <col min="6667" max="6667" width="9.140625" style="185" bestFit="1" customWidth="1"/>
    <col min="6668" max="6911" width="9.140625" style="185"/>
    <col min="6912" max="6912" width="2" style="185" customWidth="1"/>
    <col min="6913" max="6913" width="3.5703125" style="185" customWidth="1"/>
    <col min="6914" max="6914" width="41.5703125" style="185" customWidth="1"/>
    <col min="6915" max="6915" width="6.5703125" style="185" customWidth="1"/>
    <col min="6916" max="6916" width="4.28515625" style="185" customWidth="1"/>
    <col min="6917" max="6917" width="8" style="185" customWidth="1"/>
    <col min="6918" max="6918" width="8.85546875" style="185" customWidth="1"/>
    <col min="6919" max="6919" width="9.140625" style="185"/>
    <col min="6920" max="6920" width="10.140625" style="185" customWidth="1"/>
    <col min="6921" max="6922" width="9.140625" style="185"/>
    <col min="6923" max="6923" width="9.140625" style="185" bestFit="1" customWidth="1"/>
    <col min="6924" max="7167" width="9.140625" style="185"/>
    <col min="7168" max="7168" width="2" style="185" customWidth="1"/>
    <col min="7169" max="7169" width="3.5703125" style="185" customWidth="1"/>
    <col min="7170" max="7170" width="41.5703125" style="185" customWidth="1"/>
    <col min="7171" max="7171" width="6.5703125" style="185" customWidth="1"/>
    <col min="7172" max="7172" width="4.28515625" style="185" customWidth="1"/>
    <col min="7173" max="7173" width="8" style="185" customWidth="1"/>
    <col min="7174" max="7174" width="8.85546875" style="185" customWidth="1"/>
    <col min="7175" max="7175" width="9.140625" style="185"/>
    <col min="7176" max="7176" width="10.140625" style="185" customWidth="1"/>
    <col min="7177" max="7178" width="9.140625" style="185"/>
    <col min="7179" max="7179" width="9.140625" style="185" bestFit="1" customWidth="1"/>
    <col min="7180" max="7423" width="9.140625" style="185"/>
    <col min="7424" max="7424" width="2" style="185" customWidth="1"/>
    <col min="7425" max="7425" width="3.5703125" style="185" customWidth="1"/>
    <col min="7426" max="7426" width="41.5703125" style="185" customWidth="1"/>
    <col min="7427" max="7427" width="6.5703125" style="185" customWidth="1"/>
    <col min="7428" max="7428" width="4.28515625" style="185" customWidth="1"/>
    <col min="7429" max="7429" width="8" style="185" customWidth="1"/>
    <col min="7430" max="7430" width="8.85546875" style="185" customWidth="1"/>
    <col min="7431" max="7431" width="9.140625" style="185"/>
    <col min="7432" max="7432" width="10.140625" style="185" customWidth="1"/>
    <col min="7433" max="7434" width="9.140625" style="185"/>
    <col min="7435" max="7435" width="9.140625" style="185" bestFit="1" customWidth="1"/>
    <col min="7436" max="7679" width="9.140625" style="185"/>
    <col min="7680" max="7680" width="2" style="185" customWidth="1"/>
    <col min="7681" max="7681" width="3.5703125" style="185" customWidth="1"/>
    <col min="7682" max="7682" width="41.5703125" style="185" customWidth="1"/>
    <col min="7683" max="7683" width="6.5703125" style="185" customWidth="1"/>
    <col min="7684" max="7684" width="4.28515625" style="185" customWidth="1"/>
    <col min="7685" max="7685" width="8" style="185" customWidth="1"/>
    <col min="7686" max="7686" width="8.85546875" style="185" customWidth="1"/>
    <col min="7687" max="7687" width="9.140625" style="185"/>
    <col min="7688" max="7688" width="10.140625" style="185" customWidth="1"/>
    <col min="7689" max="7690" width="9.140625" style="185"/>
    <col min="7691" max="7691" width="9.140625" style="185" bestFit="1" customWidth="1"/>
    <col min="7692" max="7935" width="9.140625" style="185"/>
    <col min="7936" max="7936" width="2" style="185" customWidth="1"/>
    <col min="7937" max="7937" width="3.5703125" style="185" customWidth="1"/>
    <col min="7938" max="7938" width="41.5703125" style="185" customWidth="1"/>
    <col min="7939" max="7939" width="6.5703125" style="185" customWidth="1"/>
    <col min="7940" max="7940" width="4.28515625" style="185" customWidth="1"/>
    <col min="7941" max="7941" width="8" style="185" customWidth="1"/>
    <col min="7942" max="7942" width="8.85546875" style="185" customWidth="1"/>
    <col min="7943" max="7943" width="9.140625" style="185"/>
    <col min="7944" max="7944" width="10.140625" style="185" customWidth="1"/>
    <col min="7945" max="7946" width="9.140625" style="185"/>
    <col min="7947" max="7947" width="9.140625" style="185" bestFit="1" customWidth="1"/>
    <col min="7948" max="8191" width="9.140625" style="185"/>
    <col min="8192" max="8192" width="2" style="185" customWidth="1"/>
    <col min="8193" max="8193" width="3.5703125" style="185" customWidth="1"/>
    <col min="8194" max="8194" width="41.5703125" style="185" customWidth="1"/>
    <col min="8195" max="8195" width="6.5703125" style="185" customWidth="1"/>
    <col min="8196" max="8196" width="4.28515625" style="185" customWidth="1"/>
    <col min="8197" max="8197" width="8" style="185" customWidth="1"/>
    <col min="8198" max="8198" width="8.85546875" style="185" customWidth="1"/>
    <col min="8199" max="8199" width="9.140625" style="185"/>
    <col min="8200" max="8200" width="10.140625" style="185" customWidth="1"/>
    <col min="8201" max="8202" width="9.140625" style="185"/>
    <col min="8203" max="8203" width="9.140625" style="185" bestFit="1" customWidth="1"/>
    <col min="8204" max="8447" width="9.140625" style="185"/>
    <col min="8448" max="8448" width="2" style="185" customWidth="1"/>
    <col min="8449" max="8449" width="3.5703125" style="185" customWidth="1"/>
    <col min="8450" max="8450" width="41.5703125" style="185" customWidth="1"/>
    <col min="8451" max="8451" width="6.5703125" style="185" customWidth="1"/>
    <col min="8452" max="8452" width="4.28515625" style="185" customWidth="1"/>
    <col min="8453" max="8453" width="8" style="185" customWidth="1"/>
    <col min="8454" max="8454" width="8.85546875" style="185" customWidth="1"/>
    <col min="8455" max="8455" width="9.140625" style="185"/>
    <col min="8456" max="8456" width="10.140625" style="185" customWidth="1"/>
    <col min="8457" max="8458" width="9.140625" style="185"/>
    <col min="8459" max="8459" width="9.140625" style="185" bestFit="1" customWidth="1"/>
    <col min="8460" max="8703" width="9.140625" style="185"/>
    <col min="8704" max="8704" width="2" style="185" customWidth="1"/>
    <col min="8705" max="8705" width="3.5703125" style="185" customWidth="1"/>
    <col min="8706" max="8706" width="41.5703125" style="185" customWidth="1"/>
    <col min="8707" max="8707" width="6.5703125" style="185" customWidth="1"/>
    <col min="8708" max="8708" width="4.28515625" style="185" customWidth="1"/>
    <col min="8709" max="8709" width="8" style="185" customWidth="1"/>
    <col min="8710" max="8710" width="8.85546875" style="185" customWidth="1"/>
    <col min="8711" max="8711" width="9.140625" style="185"/>
    <col min="8712" max="8712" width="10.140625" style="185" customWidth="1"/>
    <col min="8713" max="8714" width="9.140625" style="185"/>
    <col min="8715" max="8715" width="9.140625" style="185" bestFit="1" customWidth="1"/>
    <col min="8716" max="8959" width="9.140625" style="185"/>
    <col min="8960" max="8960" width="2" style="185" customWidth="1"/>
    <col min="8961" max="8961" width="3.5703125" style="185" customWidth="1"/>
    <col min="8962" max="8962" width="41.5703125" style="185" customWidth="1"/>
    <col min="8963" max="8963" width="6.5703125" style="185" customWidth="1"/>
    <col min="8964" max="8964" width="4.28515625" style="185" customWidth="1"/>
    <col min="8965" max="8965" width="8" style="185" customWidth="1"/>
    <col min="8966" max="8966" width="8.85546875" style="185" customWidth="1"/>
    <col min="8967" max="8967" width="9.140625" style="185"/>
    <col min="8968" max="8968" width="10.140625" style="185" customWidth="1"/>
    <col min="8969" max="8970" width="9.140625" style="185"/>
    <col min="8971" max="8971" width="9.140625" style="185" bestFit="1" customWidth="1"/>
    <col min="8972" max="9215" width="9.140625" style="185"/>
    <col min="9216" max="9216" width="2" style="185" customWidth="1"/>
    <col min="9217" max="9217" width="3.5703125" style="185" customWidth="1"/>
    <col min="9218" max="9218" width="41.5703125" style="185" customWidth="1"/>
    <col min="9219" max="9219" width="6.5703125" style="185" customWidth="1"/>
    <col min="9220" max="9220" width="4.28515625" style="185" customWidth="1"/>
    <col min="9221" max="9221" width="8" style="185" customWidth="1"/>
    <col min="9222" max="9222" width="8.85546875" style="185" customWidth="1"/>
    <col min="9223" max="9223" width="9.140625" style="185"/>
    <col min="9224" max="9224" width="10.140625" style="185" customWidth="1"/>
    <col min="9225" max="9226" width="9.140625" style="185"/>
    <col min="9227" max="9227" width="9.140625" style="185" bestFit="1" customWidth="1"/>
    <col min="9228" max="9471" width="9.140625" style="185"/>
    <col min="9472" max="9472" width="2" style="185" customWidth="1"/>
    <col min="9473" max="9473" width="3.5703125" style="185" customWidth="1"/>
    <col min="9474" max="9474" width="41.5703125" style="185" customWidth="1"/>
    <col min="9475" max="9475" width="6.5703125" style="185" customWidth="1"/>
    <col min="9476" max="9476" width="4.28515625" style="185" customWidth="1"/>
    <col min="9477" max="9477" width="8" style="185" customWidth="1"/>
    <col min="9478" max="9478" width="8.85546875" style="185" customWidth="1"/>
    <col min="9479" max="9479" width="9.140625" style="185"/>
    <col min="9480" max="9480" width="10.140625" style="185" customWidth="1"/>
    <col min="9481" max="9482" width="9.140625" style="185"/>
    <col min="9483" max="9483" width="9.140625" style="185" bestFit="1" customWidth="1"/>
    <col min="9484" max="9727" width="9.140625" style="185"/>
    <col min="9728" max="9728" width="2" style="185" customWidth="1"/>
    <col min="9729" max="9729" width="3.5703125" style="185" customWidth="1"/>
    <col min="9730" max="9730" width="41.5703125" style="185" customWidth="1"/>
    <col min="9731" max="9731" width="6.5703125" style="185" customWidth="1"/>
    <col min="9732" max="9732" width="4.28515625" style="185" customWidth="1"/>
    <col min="9733" max="9733" width="8" style="185" customWidth="1"/>
    <col min="9734" max="9734" width="8.85546875" style="185" customWidth="1"/>
    <col min="9735" max="9735" width="9.140625" style="185"/>
    <col min="9736" max="9736" width="10.140625" style="185" customWidth="1"/>
    <col min="9737" max="9738" width="9.140625" style="185"/>
    <col min="9739" max="9739" width="9.140625" style="185" bestFit="1" customWidth="1"/>
    <col min="9740" max="9983" width="9.140625" style="185"/>
    <col min="9984" max="9984" width="2" style="185" customWidth="1"/>
    <col min="9985" max="9985" width="3.5703125" style="185" customWidth="1"/>
    <col min="9986" max="9986" width="41.5703125" style="185" customWidth="1"/>
    <col min="9987" max="9987" width="6.5703125" style="185" customWidth="1"/>
    <col min="9988" max="9988" width="4.28515625" style="185" customWidth="1"/>
    <col min="9989" max="9989" width="8" style="185" customWidth="1"/>
    <col min="9990" max="9990" width="8.85546875" style="185" customWidth="1"/>
    <col min="9991" max="9991" width="9.140625" style="185"/>
    <col min="9992" max="9992" width="10.140625" style="185" customWidth="1"/>
    <col min="9993" max="9994" width="9.140625" style="185"/>
    <col min="9995" max="9995" width="9.140625" style="185" bestFit="1" customWidth="1"/>
    <col min="9996" max="10239" width="9.140625" style="185"/>
    <col min="10240" max="10240" width="2" style="185" customWidth="1"/>
    <col min="10241" max="10241" width="3.5703125" style="185" customWidth="1"/>
    <col min="10242" max="10242" width="41.5703125" style="185" customWidth="1"/>
    <col min="10243" max="10243" width="6.5703125" style="185" customWidth="1"/>
    <col min="10244" max="10244" width="4.28515625" style="185" customWidth="1"/>
    <col min="10245" max="10245" width="8" style="185" customWidth="1"/>
    <col min="10246" max="10246" width="8.85546875" style="185" customWidth="1"/>
    <col min="10247" max="10247" width="9.140625" style="185"/>
    <col min="10248" max="10248" width="10.140625" style="185" customWidth="1"/>
    <col min="10249" max="10250" width="9.140625" style="185"/>
    <col min="10251" max="10251" width="9.140625" style="185" bestFit="1" customWidth="1"/>
    <col min="10252" max="10495" width="9.140625" style="185"/>
    <col min="10496" max="10496" width="2" style="185" customWidth="1"/>
    <col min="10497" max="10497" width="3.5703125" style="185" customWidth="1"/>
    <col min="10498" max="10498" width="41.5703125" style="185" customWidth="1"/>
    <col min="10499" max="10499" width="6.5703125" style="185" customWidth="1"/>
    <col min="10500" max="10500" width="4.28515625" style="185" customWidth="1"/>
    <col min="10501" max="10501" width="8" style="185" customWidth="1"/>
    <col min="10502" max="10502" width="8.85546875" style="185" customWidth="1"/>
    <col min="10503" max="10503" width="9.140625" style="185"/>
    <col min="10504" max="10504" width="10.140625" style="185" customWidth="1"/>
    <col min="10505" max="10506" width="9.140625" style="185"/>
    <col min="10507" max="10507" width="9.140625" style="185" bestFit="1" customWidth="1"/>
    <col min="10508" max="10751" width="9.140625" style="185"/>
    <col min="10752" max="10752" width="2" style="185" customWidth="1"/>
    <col min="10753" max="10753" width="3.5703125" style="185" customWidth="1"/>
    <col min="10754" max="10754" width="41.5703125" style="185" customWidth="1"/>
    <col min="10755" max="10755" width="6.5703125" style="185" customWidth="1"/>
    <col min="10756" max="10756" width="4.28515625" style="185" customWidth="1"/>
    <col min="10757" max="10757" width="8" style="185" customWidth="1"/>
    <col min="10758" max="10758" width="8.85546875" style="185" customWidth="1"/>
    <col min="10759" max="10759" width="9.140625" style="185"/>
    <col min="10760" max="10760" width="10.140625" style="185" customWidth="1"/>
    <col min="10761" max="10762" width="9.140625" style="185"/>
    <col min="10763" max="10763" width="9.140625" style="185" bestFit="1" customWidth="1"/>
    <col min="10764" max="11007" width="9.140625" style="185"/>
    <col min="11008" max="11008" width="2" style="185" customWidth="1"/>
    <col min="11009" max="11009" width="3.5703125" style="185" customWidth="1"/>
    <col min="11010" max="11010" width="41.5703125" style="185" customWidth="1"/>
    <col min="11011" max="11011" width="6.5703125" style="185" customWidth="1"/>
    <col min="11012" max="11012" width="4.28515625" style="185" customWidth="1"/>
    <col min="11013" max="11013" width="8" style="185" customWidth="1"/>
    <col min="11014" max="11014" width="8.85546875" style="185" customWidth="1"/>
    <col min="11015" max="11015" width="9.140625" style="185"/>
    <col min="11016" max="11016" width="10.140625" style="185" customWidth="1"/>
    <col min="11017" max="11018" width="9.140625" style="185"/>
    <col min="11019" max="11019" width="9.140625" style="185" bestFit="1" customWidth="1"/>
    <col min="11020" max="11263" width="9.140625" style="185"/>
    <col min="11264" max="11264" width="2" style="185" customWidth="1"/>
    <col min="11265" max="11265" width="3.5703125" style="185" customWidth="1"/>
    <col min="11266" max="11266" width="41.5703125" style="185" customWidth="1"/>
    <col min="11267" max="11267" width="6.5703125" style="185" customWidth="1"/>
    <col min="11268" max="11268" width="4.28515625" style="185" customWidth="1"/>
    <col min="11269" max="11269" width="8" style="185" customWidth="1"/>
    <col min="11270" max="11270" width="8.85546875" style="185" customWidth="1"/>
    <col min="11271" max="11271" width="9.140625" style="185"/>
    <col min="11272" max="11272" width="10.140625" style="185" customWidth="1"/>
    <col min="11273" max="11274" width="9.140625" style="185"/>
    <col min="11275" max="11275" width="9.140625" style="185" bestFit="1" customWidth="1"/>
    <col min="11276" max="11519" width="9.140625" style="185"/>
    <col min="11520" max="11520" width="2" style="185" customWidth="1"/>
    <col min="11521" max="11521" width="3.5703125" style="185" customWidth="1"/>
    <col min="11522" max="11522" width="41.5703125" style="185" customWidth="1"/>
    <col min="11523" max="11523" width="6.5703125" style="185" customWidth="1"/>
    <col min="11524" max="11524" width="4.28515625" style="185" customWidth="1"/>
    <col min="11525" max="11525" width="8" style="185" customWidth="1"/>
    <col min="11526" max="11526" width="8.85546875" style="185" customWidth="1"/>
    <col min="11527" max="11527" width="9.140625" style="185"/>
    <col min="11528" max="11528" width="10.140625" style="185" customWidth="1"/>
    <col min="11529" max="11530" width="9.140625" style="185"/>
    <col min="11531" max="11531" width="9.140625" style="185" bestFit="1" customWidth="1"/>
    <col min="11532" max="11775" width="9.140625" style="185"/>
    <col min="11776" max="11776" width="2" style="185" customWidth="1"/>
    <col min="11777" max="11777" width="3.5703125" style="185" customWidth="1"/>
    <col min="11778" max="11778" width="41.5703125" style="185" customWidth="1"/>
    <col min="11779" max="11779" width="6.5703125" style="185" customWidth="1"/>
    <col min="11780" max="11780" width="4.28515625" style="185" customWidth="1"/>
    <col min="11781" max="11781" width="8" style="185" customWidth="1"/>
    <col min="11782" max="11782" width="8.85546875" style="185" customWidth="1"/>
    <col min="11783" max="11783" width="9.140625" style="185"/>
    <col min="11784" max="11784" width="10.140625" style="185" customWidth="1"/>
    <col min="11785" max="11786" width="9.140625" style="185"/>
    <col min="11787" max="11787" width="9.140625" style="185" bestFit="1" customWidth="1"/>
    <col min="11788" max="12031" width="9.140625" style="185"/>
    <col min="12032" max="12032" width="2" style="185" customWidth="1"/>
    <col min="12033" max="12033" width="3.5703125" style="185" customWidth="1"/>
    <col min="12034" max="12034" width="41.5703125" style="185" customWidth="1"/>
    <col min="12035" max="12035" width="6.5703125" style="185" customWidth="1"/>
    <col min="12036" max="12036" width="4.28515625" style="185" customWidth="1"/>
    <col min="12037" max="12037" width="8" style="185" customWidth="1"/>
    <col min="12038" max="12038" width="8.85546875" style="185" customWidth="1"/>
    <col min="12039" max="12039" width="9.140625" style="185"/>
    <col min="12040" max="12040" width="10.140625" style="185" customWidth="1"/>
    <col min="12041" max="12042" width="9.140625" style="185"/>
    <col min="12043" max="12043" width="9.140625" style="185" bestFit="1" customWidth="1"/>
    <col min="12044" max="12287" width="9.140625" style="185"/>
    <col min="12288" max="12288" width="2" style="185" customWidth="1"/>
    <col min="12289" max="12289" width="3.5703125" style="185" customWidth="1"/>
    <col min="12290" max="12290" width="41.5703125" style="185" customWidth="1"/>
    <col min="12291" max="12291" width="6.5703125" style="185" customWidth="1"/>
    <col min="12292" max="12292" width="4.28515625" style="185" customWidth="1"/>
    <col min="12293" max="12293" width="8" style="185" customWidth="1"/>
    <col min="12294" max="12294" width="8.85546875" style="185" customWidth="1"/>
    <col min="12295" max="12295" width="9.140625" style="185"/>
    <col min="12296" max="12296" width="10.140625" style="185" customWidth="1"/>
    <col min="12297" max="12298" width="9.140625" style="185"/>
    <col min="12299" max="12299" width="9.140625" style="185" bestFit="1" customWidth="1"/>
    <col min="12300" max="12543" width="9.140625" style="185"/>
    <col min="12544" max="12544" width="2" style="185" customWidth="1"/>
    <col min="12545" max="12545" width="3.5703125" style="185" customWidth="1"/>
    <col min="12546" max="12546" width="41.5703125" style="185" customWidth="1"/>
    <col min="12547" max="12547" width="6.5703125" style="185" customWidth="1"/>
    <col min="12548" max="12548" width="4.28515625" style="185" customWidth="1"/>
    <col min="12549" max="12549" width="8" style="185" customWidth="1"/>
    <col min="12550" max="12550" width="8.85546875" style="185" customWidth="1"/>
    <col min="12551" max="12551" width="9.140625" style="185"/>
    <col min="12552" max="12552" width="10.140625" style="185" customWidth="1"/>
    <col min="12553" max="12554" width="9.140625" style="185"/>
    <col min="12555" max="12555" width="9.140625" style="185" bestFit="1" customWidth="1"/>
    <col min="12556" max="12799" width="9.140625" style="185"/>
    <col min="12800" max="12800" width="2" style="185" customWidth="1"/>
    <col min="12801" max="12801" width="3.5703125" style="185" customWidth="1"/>
    <col min="12802" max="12802" width="41.5703125" style="185" customWidth="1"/>
    <col min="12803" max="12803" width="6.5703125" style="185" customWidth="1"/>
    <col min="12804" max="12804" width="4.28515625" style="185" customWidth="1"/>
    <col min="12805" max="12805" width="8" style="185" customWidth="1"/>
    <col min="12806" max="12806" width="8.85546875" style="185" customWidth="1"/>
    <col min="12807" max="12807" width="9.140625" style="185"/>
    <col min="12808" max="12808" width="10.140625" style="185" customWidth="1"/>
    <col min="12809" max="12810" width="9.140625" style="185"/>
    <col min="12811" max="12811" width="9.140625" style="185" bestFit="1" customWidth="1"/>
    <col min="12812" max="13055" width="9.140625" style="185"/>
    <col min="13056" max="13056" width="2" style="185" customWidth="1"/>
    <col min="13057" max="13057" width="3.5703125" style="185" customWidth="1"/>
    <col min="13058" max="13058" width="41.5703125" style="185" customWidth="1"/>
    <col min="13059" max="13059" width="6.5703125" style="185" customWidth="1"/>
    <col min="13060" max="13060" width="4.28515625" style="185" customWidth="1"/>
    <col min="13061" max="13061" width="8" style="185" customWidth="1"/>
    <col min="13062" max="13062" width="8.85546875" style="185" customWidth="1"/>
    <col min="13063" max="13063" width="9.140625" style="185"/>
    <col min="13064" max="13064" width="10.140625" style="185" customWidth="1"/>
    <col min="13065" max="13066" width="9.140625" style="185"/>
    <col min="13067" max="13067" width="9.140625" style="185" bestFit="1" customWidth="1"/>
    <col min="13068" max="13311" width="9.140625" style="185"/>
    <col min="13312" max="13312" width="2" style="185" customWidth="1"/>
    <col min="13313" max="13313" width="3.5703125" style="185" customWidth="1"/>
    <col min="13314" max="13314" width="41.5703125" style="185" customWidth="1"/>
    <col min="13315" max="13315" width="6.5703125" style="185" customWidth="1"/>
    <col min="13316" max="13316" width="4.28515625" style="185" customWidth="1"/>
    <col min="13317" max="13317" width="8" style="185" customWidth="1"/>
    <col min="13318" max="13318" width="8.85546875" style="185" customWidth="1"/>
    <col min="13319" max="13319" width="9.140625" style="185"/>
    <col min="13320" max="13320" width="10.140625" style="185" customWidth="1"/>
    <col min="13321" max="13322" width="9.140625" style="185"/>
    <col min="13323" max="13323" width="9.140625" style="185" bestFit="1" customWidth="1"/>
    <col min="13324" max="13567" width="9.140625" style="185"/>
    <col min="13568" max="13568" width="2" style="185" customWidth="1"/>
    <col min="13569" max="13569" width="3.5703125" style="185" customWidth="1"/>
    <col min="13570" max="13570" width="41.5703125" style="185" customWidth="1"/>
    <col min="13571" max="13571" width="6.5703125" style="185" customWidth="1"/>
    <col min="13572" max="13572" width="4.28515625" style="185" customWidth="1"/>
    <col min="13573" max="13573" width="8" style="185" customWidth="1"/>
    <col min="13574" max="13574" width="8.85546875" style="185" customWidth="1"/>
    <col min="13575" max="13575" width="9.140625" style="185"/>
    <col min="13576" max="13576" width="10.140625" style="185" customWidth="1"/>
    <col min="13577" max="13578" width="9.140625" style="185"/>
    <col min="13579" max="13579" width="9.140625" style="185" bestFit="1" customWidth="1"/>
    <col min="13580" max="13823" width="9.140625" style="185"/>
    <col min="13824" max="13824" width="2" style="185" customWidth="1"/>
    <col min="13825" max="13825" width="3.5703125" style="185" customWidth="1"/>
    <col min="13826" max="13826" width="41.5703125" style="185" customWidth="1"/>
    <col min="13827" max="13827" width="6.5703125" style="185" customWidth="1"/>
    <col min="13828" max="13828" width="4.28515625" style="185" customWidth="1"/>
    <col min="13829" max="13829" width="8" style="185" customWidth="1"/>
    <col min="13830" max="13830" width="8.85546875" style="185" customWidth="1"/>
    <col min="13831" max="13831" width="9.140625" style="185"/>
    <col min="13832" max="13832" width="10.140625" style="185" customWidth="1"/>
    <col min="13833" max="13834" width="9.140625" style="185"/>
    <col min="13835" max="13835" width="9.140625" style="185" bestFit="1" customWidth="1"/>
    <col min="13836" max="14079" width="9.140625" style="185"/>
    <col min="14080" max="14080" width="2" style="185" customWidth="1"/>
    <col min="14081" max="14081" width="3.5703125" style="185" customWidth="1"/>
    <col min="14082" max="14082" width="41.5703125" style="185" customWidth="1"/>
    <col min="14083" max="14083" width="6.5703125" style="185" customWidth="1"/>
    <col min="14084" max="14084" width="4.28515625" style="185" customWidth="1"/>
    <col min="14085" max="14085" width="8" style="185" customWidth="1"/>
    <col min="14086" max="14086" width="8.85546875" style="185" customWidth="1"/>
    <col min="14087" max="14087" width="9.140625" style="185"/>
    <col min="14088" max="14088" width="10.140625" style="185" customWidth="1"/>
    <col min="14089" max="14090" width="9.140625" style="185"/>
    <col min="14091" max="14091" width="9.140625" style="185" bestFit="1" customWidth="1"/>
    <col min="14092" max="14335" width="9.140625" style="185"/>
    <col min="14336" max="14336" width="2" style="185" customWidth="1"/>
    <col min="14337" max="14337" width="3.5703125" style="185" customWidth="1"/>
    <col min="14338" max="14338" width="41.5703125" style="185" customWidth="1"/>
    <col min="14339" max="14339" width="6.5703125" style="185" customWidth="1"/>
    <col min="14340" max="14340" width="4.28515625" style="185" customWidth="1"/>
    <col min="14341" max="14341" width="8" style="185" customWidth="1"/>
    <col min="14342" max="14342" width="8.85546875" style="185" customWidth="1"/>
    <col min="14343" max="14343" width="9.140625" style="185"/>
    <col min="14344" max="14344" width="10.140625" style="185" customWidth="1"/>
    <col min="14345" max="14346" width="9.140625" style="185"/>
    <col min="14347" max="14347" width="9.140625" style="185" bestFit="1" customWidth="1"/>
    <col min="14348" max="14591" width="9.140625" style="185"/>
    <col min="14592" max="14592" width="2" style="185" customWidth="1"/>
    <col min="14593" max="14593" width="3.5703125" style="185" customWidth="1"/>
    <col min="14594" max="14594" width="41.5703125" style="185" customWidth="1"/>
    <col min="14595" max="14595" width="6.5703125" style="185" customWidth="1"/>
    <col min="14596" max="14596" width="4.28515625" style="185" customWidth="1"/>
    <col min="14597" max="14597" width="8" style="185" customWidth="1"/>
    <col min="14598" max="14598" width="8.85546875" style="185" customWidth="1"/>
    <col min="14599" max="14599" width="9.140625" style="185"/>
    <col min="14600" max="14600" width="10.140625" style="185" customWidth="1"/>
    <col min="14601" max="14602" width="9.140625" style="185"/>
    <col min="14603" max="14603" width="9.140625" style="185" bestFit="1" customWidth="1"/>
    <col min="14604" max="14847" width="9.140625" style="185"/>
    <col min="14848" max="14848" width="2" style="185" customWidth="1"/>
    <col min="14849" max="14849" width="3.5703125" style="185" customWidth="1"/>
    <col min="14850" max="14850" width="41.5703125" style="185" customWidth="1"/>
    <col min="14851" max="14851" width="6.5703125" style="185" customWidth="1"/>
    <col min="14852" max="14852" width="4.28515625" style="185" customWidth="1"/>
    <col min="14853" max="14853" width="8" style="185" customWidth="1"/>
    <col min="14854" max="14854" width="8.85546875" style="185" customWidth="1"/>
    <col min="14855" max="14855" width="9.140625" style="185"/>
    <col min="14856" max="14856" width="10.140625" style="185" customWidth="1"/>
    <col min="14857" max="14858" width="9.140625" style="185"/>
    <col min="14859" max="14859" width="9.140625" style="185" bestFit="1" customWidth="1"/>
    <col min="14860" max="15103" width="9.140625" style="185"/>
    <col min="15104" max="15104" width="2" style="185" customWidth="1"/>
    <col min="15105" max="15105" width="3.5703125" style="185" customWidth="1"/>
    <col min="15106" max="15106" width="41.5703125" style="185" customWidth="1"/>
    <col min="15107" max="15107" width="6.5703125" style="185" customWidth="1"/>
    <col min="15108" max="15108" width="4.28515625" style="185" customWidth="1"/>
    <col min="15109" max="15109" width="8" style="185" customWidth="1"/>
    <col min="15110" max="15110" width="8.85546875" style="185" customWidth="1"/>
    <col min="15111" max="15111" width="9.140625" style="185"/>
    <col min="15112" max="15112" width="10.140625" style="185" customWidth="1"/>
    <col min="15113" max="15114" width="9.140625" style="185"/>
    <col min="15115" max="15115" width="9.140625" style="185" bestFit="1" customWidth="1"/>
    <col min="15116" max="15359" width="9.140625" style="185"/>
    <col min="15360" max="15360" width="2" style="185" customWidth="1"/>
    <col min="15361" max="15361" width="3.5703125" style="185" customWidth="1"/>
    <col min="15362" max="15362" width="41.5703125" style="185" customWidth="1"/>
    <col min="15363" max="15363" width="6.5703125" style="185" customWidth="1"/>
    <col min="15364" max="15364" width="4.28515625" style="185" customWidth="1"/>
    <col min="15365" max="15365" width="8" style="185" customWidth="1"/>
    <col min="15366" max="15366" width="8.85546875" style="185" customWidth="1"/>
    <col min="15367" max="15367" width="9.140625" style="185"/>
    <col min="15368" max="15368" width="10.140625" style="185" customWidth="1"/>
    <col min="15369" max="15370" width="9.140625" style="185"/>
    <col min="15371" max="15371" width="9.140625" style="185" bestFit="1" customWidth="1"/>
    <col min="15372" max="15615" width="9.140625" style="185"/>
    <col min="15616" max="15616" width="2" style="185" customWidth="1"/>
    <col min="15617" max="15617" width="3.5703125" style="185" customWidth="1"/>
    <col min="15618" max="15618" width="41.5703125" style="185" customWidth="1"/>
    <col min="15619" max="15619" width="6.5703125" style="185" customWidth="1"/>
    <col min="15620" max="15620" width="4.28515625" style="185" customWidth="1"/>
    <col min="15621" max="15621" width="8" style="185" customWidth="1"/>
    <col min="15622" max="15622" width="8.85546875" style="185" customWidth="1"/>
    <col min="15623" max="15623" width="9.140625" style="185"/>
    <col min="15624" max="15624" width="10.140625" style="185" customWidth="1"/>
    <col min="15625" max="15626" width="9.140625" style="185"/>
    <col min="15627" max="15627" width="9.140625" style="185" bestFit="1" customWidth="1"/>
    <col min="15628" max="15871" width="9.140625" style="185"/>
    <col min="15872" max="15872" width="2" style="185" customWidth="1"/>
    <col min="15873" max="15873" width="3.5703125" style="185" customWidth="1"/>
    <col min="15874" max="15874" width="41.5703125" style="185" customWidth="1"/>
    <col min="15875" max="15875" width="6.5703125" style="185" customWidth="1"/>
    <col min="15876" max="15876" width="4.28515625" style="185" customWidth="1"/>
    <col min="15877" max="15877" width="8" style="185" customWidth="1"/>
    <col min="15878" max="15878" width="8.85546875" style="185" customWidth="1"/>
    <col min="15879" max="15879" width="9.140625" style="185"/>
    <col min="15880" max="15880" width="10.140625" style="185" customWidth="1"/>
    <col min="15881" max="15882" width="9.140625" style="185"/>
    <col min="15883" max="15883" width="9.140625" style="185" bestFit="1" customWidth="1"/>
    <col min="15884" max="16127" width="9.140625" style="185"/>
    <col min="16128" max="16128" width="2" style="185" customWidth="1"/>
    <col min="16129" max="16129" width="3.5703125" style="185" customWidth="1"/>
    <col min="16130" max="16130" width="41.5703125" style="185" customWidth="1"/>
    <col min="16131" max="16131" width="6.5703125" style="185" customWidth="1"/>
    <col min="16132" max="16132" width="4.28515625" style="185" customWidth="1"/>
    <col min="16133" max="16133" width="8" style="185" customWidth="1"/>
    <col min="16134" max="16134" width="8.85546875" style="185" customWidth="1"/>
    <col min="16135" max="16135" width="9.140625" style="185"/>
    <col min="16136" max="16136" width="10.140625" style="185" customWidth="1"/>
    <col min="16137" max="16138" width="9.140625" style="185"/>
    <col min="16139" max="16139" width="9.140625" style="185" bestFit="1" customWidth="1"/>
    <col min="16140" max="16384" width="9.140625" style="185"/>
  </cols>
  <sheetData>
    <row r="1" spans="1:11" x14ac:dyDescent="0.2">
      <c r="A1" s="21" t="s">
        <v>165</v>
      </c>
      <c r="B1" s="62" t="s">
        <v>6</v>
      </c>
    </row>
    <row r="2" spans="1:11" x14ac:dyDescent="0.2">
      <c r="A2" s="21" t="s">
        <v>166</v>
      </c>
      <c r="B2" s="62" t="s">
        <v>7</v>
      </c>
    </row>
    <row r="3" spans="1:11" x14ac:dyDescent="0.2">
      <c r="A3" s="21" t="s">
        <v>168</v>
      </c>
      <c r="B3" s="62" t="s">
        <v>278</v>
      </c>
    </row>
    <row r="4" spans="1:11" x14ac:dyDescent="0.2">
      <c r="A4" s="186"/>
      <c r="B4" s="62" t="s">
        <v>442</v>
      </c>
    </row>
    <row r="5" spans="1:11" s="26" customFormat="1" ht="76.5" x14ac:dyDescent="0.2">
      <c r="A5" s="187" t="s">
        <v>0</v>
      </c>
      <c r="B5" s="188" t="s">
        <v>39</v>
      </c>
      <c r="C5" s="189" t="s">
        <v>8</v>
      </c>
      <c r="D5" s="190" t="s">
        <v>9</v>
      </c>
      <c r="E5" s="191" t="s">
        <v>280</v>
      </c>
      <c r="F5" s="191" t="s">
        <v>44</v>
      </c>
    </row>
    <row r="6" spans="1:11" s="26" customFormat="1" x14ac:dyDescent="0.2">
      <c r="A6" s="92">
        <v>1</v>
      </c>
      <c r="B6" s="63"/>
      <c r="C6" s="27"/>
      <c r="D6" s="28"/>
      <c r="E6" s="29"/>
      <c r="F6" s="192"/>
    </row>
    <row r="7" spans="1:11" ht="15" x14ac:dyDescent="0.2">
      <c r="A7" s="193"/>
      <c r="B7" s="194" t="s">
        <v>443</v>
      </c>
      <c r="D7" s="195"/>
      <c r="E7" s="196"/>
      <c r="F7" s="196"/>
      <c r="G7" s="178"/>
      <c r="H7" s="178"/>
    </row>
    <row r="8" spans="1:11" x14ac:dyDescent="0.2">
      <c r="A8" s="169"/>
      <c r="B8" s="170"/>
      <c r="C8" s="153"/>
      <c r="D8" s="153"/>
      <c r="E8" s="152"/>
      <c r="F8" s="152"/>
      <c r="G8" s="197"/>
      <c r="H8" s="178"/>
      <c r="K8" s="152"/>
    </row>
    <row r="9" spans="1:11" x14ac:dyDescent="0.2">
      <c r="A9" s="169">
        <v>1</v>
      </c>
      <c r="B9" s="155" t="s">
        <v>344</v>
      </c>
      <c r="C9" s="152"/>
      <c r="D9" s="153"/>
      <c r="E9" s="152"/>
      <c r="F9" s="152"/>
      <c r="G9" s="197"/>
      <c r="H9" s="198"/>
      <c r="K9" s="152"/>
    </row>
    <row r="10" spans="1:11" ht="63.75" x14ac:dyDescent="0.2">
      <c r="A10" s="169"/>
      <c r="B10" s="199" t="s">
        <v>345</v>
      </c>
      <c r="C10" s="154"/>
      <c r="D10" s="154"/>
      <c r="E10" s="154"/>
      <c r="F10" s="157"/>
      <c r="G10" s="197"/>
      <c r="H10" s="198"/>
      <c r="K10" s="152"/>
    </row>
    <row r="11" spans="1:11" x14ac:dyDescent="0.2">
      <c r="A11" s="169"/>
      <c r="B11" s="151"/>
      <c r="C11" s="152">
        <v>2</v>
      </c>
      <c r="D11" s="153" t="s">
        <v>346</v>
      </c>
      <c r="E11" s="239"/>
      <c r="F11" s="152">
        <f>+C11*E11</f>
        <v>0</v>
      </c>
      <c r="G11" s="197"/>
      <c r="H11" s="178"/>
      <c r="K11" s="152"/>
    </row>
    <row r="12" spans="1:11" x14ac:dyDescent="0.2">
      <c r="A12" s="200"/>
      <c r="B12" s="201"/>
      <c r="C12" s="161"/>
      <c r="D12" s="161"/>
      <c r="E12" s="160"/>
      <c r="F12" s="160"/>
      <c r="G12" s="197"/>
      <c r="H12" s="178"/>
      <c r="K12" s="152"/>
    </row>
    <row r="13" spans="1:11" x14ac:dyDescent="0.2">
      <c r="A13" s="169">
        <v>2</v>
      </c>
      <c r="B13" s="155" t="s">
        <v>347</v>
      </c>
      <c r="C13" s="153"/>
      <c r="D13" s="153"/>
      <c r="E13" s="152"/>
      <c r="F13" s="152"/>
      <c r="G13" s="197"/>
      <c r="H13" s="198"/>
      <c r="K13" s="152"/>
    </row>
    <row r="14" spans="1:11" ht="140.25" x14ac:dyDescent="0.2">
      <c r="A14" s="169"/>
      <c r="B14" s="199" t="s">
        <v>348</v>
      </c>
      <c r="C14" s="152"/>
      <c r="D14" s="153"/>
      <c r="E14" s="152"/>
      <c r="F14" s="152"/>
      <c r="G14" s="197"/>
      <c r="H14" s="198"/>
      <c r="K14" s="152"/>
    </row>
    <row r="15" spans="1:11" x14ac:dyDescent="0.2">
      <c r="A15" s="169"/>
      <c r="B15" s="151"/>
      <c r="C15" s="152">
        <v>6</v>
      </c>
      <c r="D15" s="153" t="s">
        <v>296</v>
      </c>
      <c r="E15" s="239"/>
      <c r="F15" s="152">
        <f>+C15*E15</f>
        <v>0</v>
      </c>
      <c r="G15" s="197"/>
      <c r="H15" s="198"/>
      <c r="K15" s="152"/>
    </row>
    <row r="16" spans="1:11" x14ac:dyDescent="0.2">
      <c r="A16" s="200"/>
      <c r="B16" s="201"/>
      <c r="C16" s="161"/>
      <c r="D16" s="161"/>
      <c r="E16" s="160"/>
      <c r="F16" s="160"/>
      <c r="G16" s="197"/>
      <c r="H16" s="178"/>
      <c r="K16" s="152"/>
    </row>
    <row r="17" spans="1:11" x14ac:dyDescent="0.2">
      <c r="A17" s="169">
        <v>3</v>
      </c>
      <c r="B17" s="155" t="s">
        <v>349</v>
      </c>
      <c r="C17" s="153"/>
      <c r="D17" s="153"/>
      <c r="E17" s="152"/>
      <c r="F17" s="152"/>
      <c r="G17" s="197"/>
      <c r="H17" s="198"/>
      <c r="K17" s="152"/>
    </row>
    <row r="18" spans="1:11" ht="119.25" customHeight="1" x14ac:dyDescent="0.2">
      <c r="A18" s="169"/>
      <c r="B18" s="199" t="s">
        <v>381</v>
      </c>
      <c r="C18" s="178"/>
      <c r="D18" s="178"/>
      <c r="E18" s="152"/>
      <c r="F18" s="152"/>
      <c r="G18" s="197"/>
      <c r="H18" s="198"/>
      <c r="K18" s="152"/>
    </row>
    <row r="19" spans="1:11" x14ac:dyDescent="0.2">
      <c r="A19" s="169"/>
      <c r="B19" s="151"/>
      <c r="C19" s="152">
        <v>2</v>
      </c>
      <c r="D19" s="153" t="s">
        <v>346</v>
      </c>
      <c r="E19" s="239"/>
      <c r="F19" s="152">
        <f>+C19*E19</f>
        <v>0</v>
      </c>
      <c r="G19" s="197"/>
      <c r="H19" s="198"/>
      <c r="K19" s="152"/>
    </row>
    <row r="20" spans="1:11" x14ac:dyDescent="0.2">
      <c r="A20" s="200"/>
      <c r="B20" s="201"/>
      <c r="C20" s="161"/>
      <c r="D20" s="161"/>
      <c r="E20" s="160"/>
      <c r="F20" s="160"/>
      <c r="G20" s="197"/>
      <c r="H20" s="198"/>
      <c r="K20" s="152"/>
    </row>
    <row r="21" spans="1:11" x14ac:dyDescent="0.2">
      <c r="A21" s="169">
        <v>4</v>
      </c>
      <c r="B21" s="155" t="s">
        <v>351</v>
      </c>
      <c r="C21" s="152"/>
      <c r="D21" s="153"/>
      <c r="E21" s="152"/>
      <c r="F21" s="152"/>
      <c r="G21" s="197"/>
      <c r="H21" s="198"/>
      <c r="K21" s="152"/>
    </row>
    <row r="22" spans="1:11" ht="70.5" customHeight="1" x14ac:dyDescent="0.2">
      <c r="B22" s="199" t="s">
        <v>352</v>
      </c>
    </row>
    <row r="23" spans="1:11" x14ac:dyDescent="0.2">
      <c r="A23" s="169"/>
      <c r="B23" s="151"/>
      <c r="C23" s="152">
        <v>2</v>
      </c>
      <c r="D23" s="153" t="s">
        <v>346</v>
      </c>
      <c r="E23" s="239"/>
      <c r="F23" s="152">
        <f>+C23*E23</f>
        <v>0</v>
      </c>
      <c r="H23" s="178"/>
      <c r="K23" s="152"/>
    </row>
    <row r="24" spans="1:11" x14ac:dyDescent="0.2">
      <c r="A24" s="200"/>
      <c r="B24" s="201"/>
      <c r="C24" s="161"/>
      <c r="D24" s="161"/>
      <c r="E24" s="160"/>
      <c r="F24" s="160"/>
      <c r="G24" s="197"/>
      <c r="H24" s="178"/>
      <c r="K24" s="152"/>
    </row>
    <row r="25" spans="1:11" ht="25.5" x14ac:dyDescent="0.2">
      <c r="A25" s="169">
        <v>5</v>
      </c>
      <c r="B25" s="155" t="s">
        <v>353</v>
      </c>
      <c r="C25" s="152"/>
      <c r="D25" s="153"/>
      <c r="E25" s="152"/>
      <c r="F25" s="152"/>
      <c r="G25" s="197"/>
      <c r="H25" s="178"/>
    </row>
    <row r="26" spans="1:11" ht="76.5" x14ac:dyDescent="0.2">
      <c r="A26" s="150"/>
      <c r="B26" s="199" t="s">
        <v>354</v>
      </c>
      <c r="C26" s="152"/>
      <c r="D26" s="153"/>
      <c r="E26" s="152"/>
      <c r="F26" s="152"/>
      <c r="G26" s="197"/>
      <c r="H26" s="178"/>
    </row>
    <row r="27" spans="1:11" x14ac:dyDescent="0.2">
      <c r="A27" s="169"/>
      <c r="B27" s="151"/>
      <c r="C27" s="152">
        <v>8.0399999999999991</v>
      </c>
      <c r="D27" s="153" t="s">
        <v>296</v>
      </c>
      <c r="E27" s="239"/>
      <c r="F27" s="152">
        <f>+C27*E27</f>
        <v>0</v>
      </c>
      <c r="G27" s="197"/>
      <c r="H27" s="178"/>
    </row>
    <row r="28" spans="1:11" x14ac:dyDescent="0.2">
      <c r="A28" s="200"/>
      <c r="B28" s="201"/>
      <c r="C28" s="161"/>
      <c r="D28" s="161"/>
      <c r="E28" s="160"/>
      <c r="F28" s="160"/>
      <c r="G28" s="197"/>
      <c r="H28" s="178"/>
      <c r="K28" s="152"/>
    </row>
    <row r="29" spans="1:11" x14ac:dyDescent="0.2">
      <c r="A29" s="178"/>
      <c r="B29" s="170"/>
      <c r="C29" s="178"/>
      <c r="D29" s="178"/>
      <c r="E29" s="152"/>
      <c r="F29" s="152"/>
      <c r="G29" s="178"/>
      <c r="H29" s="178"/>
    </row>
    <row r="30" spans="1:11" x14ac:dyDescent="0.2">
      <c r="A30" s="202"/>
      <c r="B30" s="203" t="s">
        <v>355</v>
      </c>
      <c r="C30" s="203"/>
      <c r="D30" s="204"/>
      <c r="E30" s="205"/>
      <c r="F30" s="206">
        <f>SUM(F10:F27)</f>
        <v>0</v>
      </c>
      <c r="G30" s="178"/>
    </row>
  </sheetData>
  <sheetProtection algorithmName="SHA-512" hashValue="3An4F/RVP8rxigo2IyCFS05GBw5DhG+uitXKdziBU3GGAFJ7twxXq4KbYNdQkCDekTDW9Gzuc/QzPL98TtG9Ew==" saltValue="Cg48zKTtZy39mM0yE2wx+A==" spinCount="100000" sheet="1" objects="1" scenarios="1"/>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1" manualBreakCount="1">
    <brk id="24" max="5"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04"/>
  <sheetViews>
    <sheetView showGridLines="0" topLeftCell="A18" zoomScaleNormal="100" zoomScaleSheetLayoutView="100" workbookViewId="0">
      <selection activeCell="E36" sqref="E36"/>
    </sheetView>
  </sheetViews>
  <sheetFormatPr defaultColWidth="9.140625" defaultRowHeight="12.75" x14ac:dyDescent="0.2"/>
  <cols>
    <col min="1" max="1" width="7.7109375" style="22" customWidth="1"/>
    <col min="2" max="2" width="36.7109375" style="68" customWidth="1"/>
    <col min="3" max="3" width="7.7109375" style="25"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22"/>
      <c r="D1" s="23"/>
    </row>
    <row r="2" spans="1:6" x14ac:dyDescent="0.2">
      <c r="A2" s="21" t="s">
        <v>166</v>
      </c>
      <c r="B2" s="62" t="s">
        <v>447</v>
      </c>
      <c r="C2" s="22"/>
      <c r="D2" s="23"/>
    </row>
    <row r="3" spans="1:6" x14ac:dyDescent="0.2">
      <c r="A3" s="21" t="s">
        <v>444</v>
      </c>
      <c r="B3" s="62" t="s">
        <v>448</v>
      </c>
      <c r="C3" s="22"/>
      <c r="D3" s="23"/>
    </row>
    <row r="4" spans="1:6" x14ac:dyDescent="0.2">
      <c r="A4" s="21"/>
      <c r="B4" s="62" t="s">
        <v>176</v>
      </c>
      <c r="C4" s="22"/>
      <c r="D4" s="23"/>
    </row>
    <row r="5" spans="1:6" ht="76.5" x14ac:dyDescent="0.2">
      <c r="A5" s="107" t="s">
        <v>0</v>
      </c>
      <c r="B5" s="108" t="s">
        <v>39</v>
      </c>
      <c r="C5" s="109" t="s">
        <v>8</v>
      </c>
      <c r="D5" s="109" t="s">
        <v>9</v>
      </c>
      <c r="E5" s="110" t="s">
        <v>43</v>
      </c>
      <c r="F5" s="110" t="s">
        <v>44</v>
      </c>
    </row>
    <row r="6" spans="1:6" x14ac:dyDescent="0.2">
      <c r="A6" s="92">
        <v>1</v>
      </c>
      <c r="B6" s="63"/>
      <c r="C6" s="27"/>
      <c r="D6" s="28"/>
      <c r="E6" s="29"/>
      <c r="F6" s="27"/>
    </row>
    <row r="7" spans="1:6" x14ac:dyDescent="0.2">
      <c r="A7" s="102"/>
      <c r="B7" s="104" t="s">
        <v>126</v>
      </c>
      <c r="C7" s="53"/>
      <c r="D7" s="51"/>
      <c r="E7" s="52"/>
      <c r="F7" s="53"/>
    </row>
    <row r="8" spans="1:6" x14ac:dyDescent="0.2">
      <c r="A8" s="102"/>
      <c r="B8" s="326" t="s">
        <v>449</v>
      </c>
      <c r="C8" s="326"/>
      <c r="D8" s="326"/>
      <c r="E8" s="326"/>
      <c r="F8" s="326"/>
    </row>
    <row r="9" spans="1:6" x14ac:dyDescent="0.2">
      <c r="A9" s="102"/>
      <c r="B9" s="326"/>
      <c r="C9" s="326"/>
      <c r="D9" s="326"/>
      <c r="E9" s="326"/>
      <c r="F9" s="326"/>
    </row>
    <row r="10" spans="1:6" x14ac:dyDescent="0.2">
      <c r="A10" s="102"/>
      <c r="B10" s="103"/>
      <c r="C10" s="53"/>
      <c r="D10" s="51"/>
      <c r="E10" s="52"/>
      <c r="F10" s="53"/>
    </row>
    <row r="11" spans="1:6" x14ac:dyDescent="0.2">
      <c r="A11" s="92"/>
      <c r="B11" s="63"/>
      <c r="C11" s="27"/>
      <c r="D11" s="28"/>
      <c r="E11" s="29"/>
      <c r="F11" s="27"/>
    </row>
    <row r="12" spans="1:6" x14ac:dyDescent="0.2">
      <c r="A12" s="93"/>
      <c r="B12" s="35" t="s">
        <v>450</v>
      </c>
      <c r="C12" s="32"/>
      <c r="D12" s="16"/>
      <c r="E12" s="31"/>
      <c r="F12" s="31"/>
    </row>
    <row r="13" spans="1:6" ht="76.5" x14ac:dyDescent="0.2">
      <c r="A13" s="93"/>
      <c r="B13" s="36" t="s">
        <v>451</v>
      </c>
      <c r="C13" s="32"/>
      <c r="D13" s="16"/>
      <c r="E13" s="31"/>
      <c r="F13" s="31"/>
    </row>
    <row r="14" spans="1:6" x14ac:dyDescent="0.2">
      <c r="A14" s="95"/>
      <c r="B14" s="65"/>
      <c r="C14" s="47"/>
      <c r="D14" s="48"/>
      <c r="E14" s="49"/>
      <c r="F14" s="49"/>
    </row>
    <row r="15" spans="1:6" s="125" customFormat="1" x14ac:dyDescent="0.2">
      <c r="A15" s="92"/>
      <c r="B15" s="63"/>
      <c r="C15" s="27"/>
      <c r="D15" s="28"/>
      <c r="E15" s="29"/>
      <c r="F15" s="27"/>
    </row>
    <row r="16" spans="1:6" s="125" customFormat="1" x14ac:dyDescent="0.2">
      <c r="A16" s="93">
        <f>COUNT(A15+1)</f>
        <v>1</v>
      </c>
      <c r="B16" s="35" t="s">
        <v>452</v>
      </c>
      <c r="C16" s="32"/>
      <c r="D16" s="16"/>
      <c r="E16" s="31"/>
      <c r="F16" s="31"/>
    </row>
    <row r="17" spans="1:6" s="125" customFormat="1" ht="191.25" x14ac:dyDescent="0.2">
      <c r="A17" s="93"/>
      <c r="B17" s="36" t="s">
        <v>453</v>
      </c>
      <c r="C17" s="32"/>
      <c r="D17" s="16"/>
      <c r="E17" s="31"/>
      <c r="F17" s="31"/>
    </row>
    <row r="18" spans="1:6" s="125" customFormat="1" ht="14.25" x14ac:dyDescent="0.2">
      <c r="A18" s="93"/>
      <c r="B18" s="36" t="s">
        <v>454</v>
      </c>
      <c r="C18" s="46">
        <v>42</v>
      </c>
      <c r="D18" s="16" t="s">
        <v>48</v>
      </c>
      <c r="E18" s="41"/>
      <c r="F18" s="31">
        <f>C18*E18</f>
        <v>0</v>
      </c>
    </row>
    <row r="19" spans="1:6" s="125" customFormat="1" x14ac:dyDescent="0.2">
      <c r="A19" s="95"/>
      <c r="B19" s="65"/>
      <c r="C19" s="47"/>
      <c r="D19" s="48"/>
      <c r="E19" s="49"/>
      <c r="F19" s="49"/>
    </row>
    <row r="20" spans="1:6" s="125" customFormat="1" x14ac:dyDescent="0.2">
      <c r="B20" s="63"/>
      <c r="C20" s="27"/>
      <c r="D20" s="28"/>
      <c r="E20" s="29"/>
      <c r="F20" s="27"/>
    </row>
    <row r="21" spans="1:6" s="125" customFormat="1" ht="25.5" x14ac:dyDescent="0.2">
      <c r="A21" s="93">
        <f>COUNT($A$16:A20)+1</f>
        <v>2</v>
      </c>
      <c r="B21" s="35" t="s">
        <v>455</v>
      </c>
      <c r="C21" s="32"/>
      <c r="D21" s="16"/>
      <c r="E21" s="31"/>
      <c r="F21" s="31"/>
    </row>
    <row r="22" spans="1:6" s="125" customFormat="1" ht="38.25" x14ac:dyDescent="0.2">
      <c r="A22" s="93"/>
      <c r="B22" s="36" t="s">
        <v>456</v>
      </c>
      <c r="C22" s="32"/>
      <c r="D22" s="16"/>
      <c r="E22" s="31"/>
      <c r="F22" s="31"/>
    </row>
    <row r="23" spans="1:6" s="125" customFormat="1" ht="14.25" x14ac:dyDescent="0.2">
      <c r="A23" s="93"/>
      <c r="B23" s="36"/>
      <c r="C23" s="46">
        <v>19</v>
      </c>
      <c r="D23" s="16" t="s">
        <v>48</v>
      </c>
      <c r="E23" s="41"/>
      <c r="F23" s="31">
        <f>C23*E23</f>
        <v>0</v>
      </c>
    </row>
    <row r="24" spans="1:6" s="125" customFormat="1" x14ac:dyDescent="0.2">
      <c r="A24" s="95"/>
      <c r="B24" s="65"/>
      <c r="C24" s="47"/>
      <c r="D24" s="48"/>
      <c r="E24" s="49"/>
      <c r="F24" s="49"/>
    </row>
    <row r="25" spans="1:6" s="125" customFormat="1" x14ac:dyDescent="0.2">
      <c r="A25" s="93"/>
      <c r="B25" s="36"/>
      <c r="C25" s="46"/>
      <c r="D25" s="16"/>
      <c r="E25" s="31"/>
      <c r="F25" s="31"/>
    </row>
    <row r="26" spans="1:6" s="125" customFormat="1" x14ac:dyDescent="0.2">
      <c r="A26" s="126"/>
      <c r="B26" s="127" t="s">
        <v>457</v>
      </c>
      <c r="C26" s="128"/>
      <c r="D26" s="127"/>
      <c r="E26" s="127"/>
      <c r="F26" s="127"/>
    </row>
    <row r="27" spans="1:6" s="125" customFormat="1" x14ac:dyDescent="0.2">
      <c r="A27" s="126"/>
      <c r="B27" s="127"/>
      <c r="C27" s="128"/>
      <c r="D27" s="127"/>
      <c r="E27" s="127"/>
      <c r="F27" s="127"/>
    </row>
    <row r="28" spans="1:6" s="125" customFormat="1" x14ac:dyDescent="0.2">
      <c r="A28" s="92"/>
      <c r="B28" s="63"/>
      <c r="C28" s="27"/>
      <c r="D28" s="28"/>
      <c r="E28" s="29"/>
      <c r="F28" s="27"/>
    </row>
    <row r="29" spans="1:6" s="125" customFormat="1" x14ac:dyDescent="0.2">
      <c r="A29" s="93">
        <f>COUNT($A$16:A28)+1</f>
        <v>3</v>
      </c>
      <c r="B29" s="35" t="s">
        <v>458</v>
      </c>
      <c r="C29" s="32"/>
      <c r="D29" s="16"/>
      <c r="E29" s="31"/>
      <c r="F29" s="31"/>
    </row>
    <row r="30" spans="1:6" s="125" customFormat="1" ht="76.5" x14ac:dyDescent="0.2">
      <c r="A30" s="93"/>
      <c r="B30" s="36" t="s">
        <v>459</v>
      </c>
      <c r="C30" s="32"/>
      <c r="D30" s="16"/>
      <c r="E30" s="31"/>
      <c r="F30" s="31"/>
    </row>
    <row r="31" spans="1:6" s="125" customFormat="1" ht="14.25" x14ac:dyDescent="0.2">
      <c r="A31" s="93"/>
      <c r="B31" s="36" t="s">
        <v>460</v>
      </c>
      <c r="C31" s="46">
        <v>8</v>
      </c>
      <c r="D31" s="16" t="s">
        <v>48</v>
      </c>
      <c r="E31" s="41"/>
      <c r="F31" s="31">
        <f>C31*E31</f>
        <v>0</v>
      </c>
    </row>
    <row r="32" spans="1:6" s="125" customFormat="1" x14ac:dyDescent="0.2">
      <c r="A32" s="95"/>
      <c r="B32" s="65"/>
      <c r="C32" s="47"/>
      <c r="D32" s="48"/>
      <c r="E32" s="49"/>
      <c r="F32" s="49"/>
    </row>
    <row r="33" spans="1:6" s="125" customFormat="1" x14ac:dyDescent="0.2">
      <c r="A33" s="92"/>
      <c r="B33" s="63"/>
      <c r="C33" s="27"/>
      <c r="D33" s="28"/>
      <c r="E33" s="29"/>
      <c r="F33" s="27"/>
    </row>
    <row r="34" spans="1:6" s="125" customFormat="1" ht="25.5" x14ac:dyDescent="0.2">
      <c r="A34" s="93">
        <f>COUNT($A$16:A33)+1</f>
        <v>4</v>
      </c>
      <c r="B34" s="35" t="s">
        <v>461</v>
      </c>
      <c r="C34" s="32"/>
      <c r="D34" s="16"/>
      <c r="E34" s="31"/>
      <c r="F34" s="31"/>
    </row>
    <row r="35" spans="1:6" s="125" customFormat="1" ht="114.75" x14ac:dyDescent="0.2">
      <c r="A35" s="93"/>
      <c r="B35" s="36" t="s">
        <v>462</v>
      </c>
      <c r="C35" s="32"/>
      <c r="D35" s="16"/>
      <c r="E35" s="31"/>
      <c r="F35" s="31"/>
    </row>
    <row r="36" spans="1:6" s="125" customFormat="1" ht="14.25" x14ac:dyDescent="0.2">
      <c r="A36" s="93"/>
      <c r="B36" s="36" t="s">
        <v>460</v>
      </c>
      <c r="C36" s="46">
        <v>8</v>
      </c>
      <c r="D36" s="16" t="s">
        <v>48</v>
      </c>
      <c r="E36" s="41"/>
      <c r="F36" s="31">
        <f>C36*E36</f>
        <v>0</v>
      </c>
    </row>
    <row r="37" spans="1:6" s="125" customFormat="1" x14ac:dyDescent="0.2">
      <c r="A37" s="95"/>
      <c r="B37" s="65"/>
      <c r="C37" s="47"/>
      <c r="D37" s="48"/>
      <c r="E37" s="49"/>
      <c r="F37" s="49"/>
    </row>
    <row r="38" spans="1:6" s="125" customFormat="1" x14ac:dyDescent="0.2">
      <c r="A38" s="92"/>
      <c r="B38" s="63"/>
      <c r="C38" s="27"/>
      <c r="D38" s="28"/>
      <c r="E38" s="29"/>
      <c r="F38" s="27"/>
    </row>
    <row r="39" spans="1:6" s="125" customFormat="1" ht="25.5" x14ac:dyDescent="0.2">
      <c r="A39" s="93">
        <f>COUNT($A$16:A38)+1</f>
        <v>5</v>
      </c>
      <c r="B39" s="35" t="s">
        <v>463</v>
      </c>
      <c r="C39" s="32"/>
      <c r="D39" s="16"/>
      <c r="E39" s="31"/>
      <c r="F39" s="31"/>
    </row>
    <row r="40" spans="1:6" s="125" customFormat="1" ht="76.5" x14ac:dyDescent="0.2">
      <c r="A40" s="93"/>
      <c r="B40" s="36" t="s">
        <v>464</v>
      </c>
      <c r="C40" s="32"/>
      <c r="D40" s="16"/>
      <c r="E40" s="31"/>
      <c r="F40" s="31"/>
    </row>
    <row r="41" spans="1:6" s="125" customFormat="1" ht="14.25" x14ac:dyDescent="0.2">
      <c r="A41" s="93"/>
      <c r="B41" s="36" t="s">
        <v>460</v>
      </c>
      <c r="C41" s="46">
        <v>16</v>
      </c>
      <c r="D41" s="16" t="s">
        <v>48</v>
      </c>
      <c r="E41" s="41"/>
      <c r="F41" s="31">
        <f>C41*E41</f>
        <v>0</v>
      </c>
    </row>
    <row r="42" spans="1:6" s="125" customFormat="1" x14ac:dyDescent="0.2">
      <c r="A42" s="95"/>
      <c r="B42" s="65"/>
      <c r="C42" s="47"/>
      <c r="D42" s="48"/>
      <c r="E42" s="49"/>
      <c r="F42" s="49"/>
    </row>
    <row r="43" spans="1:6" s="125" customFormat="1" x14ac:dyDescent="0.2">
      <c r="A43" s="92"/>
      <c r="B43" s="63"/>
      <c r="C43" s="27"/>
      <c r="D43" s="28"/>
      <c r="E43" s="29"/>
      <c r="F43" s="27"/>
    </row>
    <row r="44" spans="1:6" s="125" customFormat="1" ht="25.5" x14ac:dyDescent="0.2">
      <c r="A44" s="93">
        <f>COUNT($A$16:A43)+1</f>
        <v>6</v>
      </c>
      <c r="B44" s="35" t="s">
        <v>465</v>
      </c>
      <c r="C44" s="32"/>
      <c r="D44" s="16"/>
      <c r="E44" s="31"/>
      <c r="F44" s="31"/>
    </row>
    <row r="45" spans="1:6" s="125" customFormat="1" ht="76.5" x14ac:dyDescent="0.2">
      <c r="A45" s="93"/>
      <c r="B45" s="36" t="s">
        <v>466</v>
      </c>
      <c r="C45" s="32"/>
      <c r="D45" s="16"/>
      <c r="E45" s="31"/>
      <c r="F45" s="31"/>
    </row>
    <row r="46" spans="1:6" s="125" customFormat="1" ht="14.25" x14ac:dyDescent="0.2">
      <c r="A46" s="93"/>
      <c r="B46" s="36" t="s">
        <v>467</v>
      </c>
      <c r="C46" s="46">
        <v>6</v>
      </c>
      <c r="D46" s="16" t="s">
        <v>48</v>
      </c>
      <c r="E46" s="41"/>
      <c r="F46" s="31">
        <f>C46*E46</f>
        <v>0</v>
      </c>
    </row>
    <row r="47" spans="1:6" s="125" customFormat="1" x14ac:dyDescent="0.2">
      <c r="A47" s="95"/>
      <c r="B47" s="65"/>
      <c r="C47" s="47"/>
      <c r="D47" s="48"/>
      <c r="E47" s="49"/>
      <c r="F47" s="49"/>
    </row>
    <row r="48" spans="1:6" s="125" customFormat="1" x14ac:dyDescent="0.2">
      <c r="A48" s="92"/>
      <c r="B48" s="63"/>
      <c r="C48" s="27"/>
      <c r="D48" s="28"/>
      <c r="E48" s="29"/>
      <c r="F48" s="27"/>
    </row>
    <row r="49" spans="1:6" s="125" customFormat="1" x14ac:dyDescent="0.2">
      <c r="A49" s="93">
        <f>COUNT($A$16:A48)+1</f>
        <v>7</v>
      </c>
      <c r="B49" s="35" t="s">
        <v>468</v>
      </c>
      <c r="C49" s="32"/>
      <c r="D49" s="16"/>
      <c r="E49" s="31"/>
      <c r="F49" s="31"/>
    </row>
    <row r="50" spans="1:6" s="125" customFormat="1" ht="255" x14ac:dyDescent="0.2">
      <c r="A50" s="93"/>
      <c r="B50" s="36" t="s">
        <v>469</v>
      </c>
      <c r="C50" s="32"/>
      <c r="D50" s="16"/>
      <c r="E50" s="31"/>
      <c r="F50" s="31"/>
    </row>
    <row r="51" spans="1:6" s="125" customFormat="1" ht="14.25" x14ac:dyDescent="0.2">
      <c r="A51" s="93"/>
      <c r="B51" s="36" t="s">
        <v>460</v>
      </c>
      <c r="C51" s="46">
        <v>4</v>
      </c>
      <c r="D51" s="16" t="s">
        <v>48</v>
      </c>
      <c r="E51" s="41"/>
      <c r="F51" s="31">
        <f>C51*E51</f>
        <v>0</v>
      </c>
    </row>
    <row r="52" spans="1:6" s="125" customFormat="1" x14ac:dyDescent="0.2">
      <c r="A52" s="95"/>
      <c r="B52" s="65"/>
      <c r="C52" s="47"/>
      <c r="D52" s="48"/>
      <c r="E52" s="49"/>
      <c r="F52" s="49"/>
    </row>
    <row r="53" spans="1:6" s="125" customFormat="1" x14ac:dyDescent="0.2">
      <c r="A53" s="92"/>
      <c r="B53" s="63"/>
      <c r="C53" s="27"/>
      <c r="D53" s="28"/>
      <c r="E53" s="29"/>
      <c r="F53" s="27"/>
    </row>
    <row r="54" spans="1:6" s="125" customFormat="1" x14ac:dyDescent="0.2">
      <c r="A54" s="93">
        <f>COUNT($A$16:A53)+1</f>
        <v>8</v>
      </c>
      <c r="B54" s="35" t="s">
        <v>470</v>
      </c>
      <c r="C54" s="32"/>
      <c r="D54" s="16"/>
      <c r="E54" s="31"/>
      <c r="F54" s="31"/>
    </row>
    <row r="55" spans="1:6" s="125" customFormat="1" ht="102" x14ac:dyDescent="0.2">
      <c r="A55" s="93"/>
      <c r="B55" s="36" t="s">
        <v>471</v>
      </c>
      <c r="C55" s="32"/>
      <c r="D55" s="16"/>
      <c r="E55" s="31"/>
      <c r="F55" s="31"/>
    </row>
    <row r="56" spans="1:6" s="125" customFormat="1" ht="14.25" x14ac:dyDescent="0.2">
      <c r="A56" s="93"/>
      <c r="B56" s="36"/>
      <c r="C56" s="46">
        <v>9</v>
      </c>
      <c r="D56" s="16" t="s">
        <v>48</v>
      </c>
      <c r="E56" s="41"/>
      <c r="F56" s="31">
        <f>C56*E56</f>
        <v>0</v>
      </c>
    </row>
    <row r="57" spans="1:6" s="125" customFormat="1" x14ac:dyDescent="0.2">
      <c r="A57" s="95"/>
      <c r="B57" s="65"/>
      <c r="C57" s="47"/>
      <c r="D57" s="48"/>
      <c r="E57" s="49"/>
      <c r="F57" s="49"/>
    </row>
    <row r="58" spans="1:6" s="125" customFormat="1" x14ac:dyDescent="0.2">
      <c r="A58" s="92"/>
      <c r="B58" s="63"/>
      <c r="C58" s="27"/>
      <c r="D58" s="28"/>
      <c r="E58" s="29"/>
      <c r="F58" s="27"/>
    </row>
    <row r="59" spans="1:6" s="125" customFormat="1" ht="25.5" x14ac:dyDescent="0.2">
      <c r="A59" s="93">
        <f>COUNT($A$16:A58)+1</f>
        <v>9</v>
      </c>
      <c r="B59" s="35" t="s">
        <v>472</v>
      </c>
      <c r="C59" s="32"/>
      <c r="D59" s="16"/>
      <c r="E59" s="31"/>
      <c r="F59" s="31"/>
    </row>
    <row r="60" spans="1:6" s="125" customFormat="1" ht="63.75" x14ac:dyDescent="0.2">
      <c r="A60" s="93"/>
      <c r="B60" s="36" t="s">
        <v>473</v>
      </c>
      <c r="C60" s="32"/>
      <c r="D60" s="16"/>
      <c r="E60" s="31"/>
      <c r="F60" s="31"/>
    </row>
    <row r="61" spans="1:6" s="125" customFormat="1" ht="14.25" x14ac:dyDescent="0.2">
      <c r="A61" s="93"/>
      <c r="B61" s="36" t="s">
        <v>474</v>
      </c>
      <c r="C61" s="46">
        <v>2</v>
      </c>
      <c r="D61" s="16" t="s">
        <v>48</v>
      </c>
      <c r="E61" s="41"/>
      <c r="F61" s="31">
        <f>C61*E61</f>
        <v>0</v>
      </c>
    </row>
    <row r="62" spans="1:6" s="125" customFormat="1" x14ac:dyDescent="0.2">
      <c r="A62" s="95"/>
      <c r="B62" s="65"/>
      <c r="C62" s="47"/>
      <c r="D62" s="48"/>
      <c r="E62" s="49"/>
      <c r="F62" s="49"/>
    </row>
    <row r="63" spans="1:6" s="125" customFormat="1" x14ac:dyDescent="0.2">
      <c r="A63" s="92"/>
      <c r="B63" s="63"/>
      <c r="C63" s="27"/>
      <c r="D63" s="28"/>
      <c r="E63" s="29"/>
      <c r="F63" s="27"/>
    </row>
    <row r="64" spans="1:6" s="125" customFormat="1" ht="25.5" x14ac:dyDescent="0.2">
      <c r="A64" s="93">
        <f>COUNT($A$16:A63)+1</f>
        <v>10</v>
      </c>
      <c r="B64" s="35" t="s">
        <v>475</v>
      </c>
      <c r="C64" s="32"/>
      <c r="D64" s="16"/>
      <c r="E64" s="31"/>
      <c r="F64" s="31"/>
    </row>
    <row r="65" spans="1:6" s="125" customFormat="1" ht="63.75" x14ac:dyDescent="0.2">
      <c r="A65" s="93"/>
      <c r="B65" s="36" t="s">
        <v>476</v>
      </c>
      <c r="C65" s="32"/>
      <c r="D65" s="16"/>
      <c r="E65" s="31"/>
      <c r="F65" s="31"/>
    </row>
    <row r="66" spans="1:6" s="125" customFormat="1" ht="14.25" x14ac:dyDescent="0.2">
      <c r="A66" s="93"/>
      <c r="B66" s="36" t="s">
        <v>477</v>
      </c>
      <c r="C66" s="46">
        <v>1.5</v>
      </c>
      <c r="D66" s="16" t="s">
        <v>48</v>
      </c>
      <c r="E66" s="41"/>
      <c r="F66" s="31">
        <f>E66*C66</f>
        <v>0</v>
      </c>
    </row>
    <row r="67" spans="1:6" s="125" customFormat="1" x14ac:dyDescent="0.2">
      <c r="A67" s="95"/>
      <c r="B67" s="65"/>
      <c r="C67" s="47"/>
      <c r="D67" s="48"/>
      <c r="E67" s="49"/>
      <c r="F67" s="49"/>
    </row>
    <row r="68" spans="1:6" s="125" customFormat="1" x14ac:dyDescent="0.2">
      <c r="A68" s="93"/>
      <c r="B68" s="36"/>
      <c r="C68" s="46"/>
      <c r="D68" s="16"/>
      <c r="E68" s="31"/>
      <c r="F68" s="31"/>
    </row>
    <row r="69" spans="1:6" s="125" customFormat="1" x14ac:dyDescent="0.2">
      <c r="A69" s="126"/>
      <c r="B69" s="127" t="s">
        <v>478</v>
      </c>
      <c r="C69" s="128"/>
      <c r="D69" s="127"/>
      <c r="E69" s="127"/>
      <c r="F69" s="127"/>
    </row>
    <row r="70" spans="1:6" s="125" customFormat="1" x14ac:dyDescent="0.2">
      <c r="A70" s="126"/>
      <c r="B70" s="127"/>
      <c r="C70" s="128"/>
      <c r="D70" s="127"/>
      <c r="E70" s="127"/>
      <c r="F70" s="127"/>
    </row>
    <row r="71" spans="1:6" s="125" customFormat="1" x14ac:dyDescent="0.2">
      <c r="A71" s="92"/>
      <c r="B71" s="63"/>
      <c r="C71" s="27"/>
      <c r="D71" s="28"/>
      <c r="E71" s="29"/>
      <c r="F71" s="27"/>
    </row>
    <row r="72" spans="1:6" s="125" customFormat="1" ht="25.5" x14ac:dyDescent="0.2">
      <c r="A72" s="93">
        <f>COUNT($A$16:A71)+1</f>
        <v>11</v>
      </c>
      <c r="B72" s="35" t="s">
        <v>479</v>
      </c>
      <c r="C72" s="32"/>
      <c r="D72" s="16"/>
      <c r="E72" s="31"/>
      <c r="F72" s="31"/>
    </row>
    <row r="73" spans="1:6" s="125" customFormat="1" ht="51" x14ac:dyDescent="0.2">
      <c r="A73" s="93"/>
      <c r="B73" s="36" t="s">
        <v>480</v>
      </c>
      <c r="C73" s="32"/>
      <c r="E73" s="31"/>
      <c r="F73" s="31"/>
    </row>
    <row r="74" spans="1:6" s="125" customFormat="1" ht="14.25" x14ac:dyDescent="0.2">
      <c r="A74" s="93"/>
      <c r="B74" s="36"/>
      <c r="C74" s="46">
        <v>2</v>
      </c>
      <c r="D74" s="16" t="s">
        <v>42</v>
      </c>
      <c r="E74" s="41"/>
      <c r="F74" s="31">
        <f>C74*E74</f>
        <v>0</v>
      </c>
    </row>
    <row r="75" spans="1:6" s="125" customFormat="1" x14ac:dyDescent="0.2">
      <c r="A75" s="95"/>
      <c r="B75" s="65"/>
      <c r="C75" s="47"/>
      <c r="D75" s="48"/>
      <c r="E75" s="49"/>
      <c r="F75" s="49"/>
    </row>
    <row r="76" spans="1:6" s="125" customFormat="1" x14ac:dyDescent="0.2">
      <c r="A76" s="93"/>
      <c r="B76" s="36"/>
      <c r="C76" s="46"/>
      <c r="D76" s="16"/>
      <c r="E76" s="31"/>
      <c r="F76" s="31"/>
    </row>
    <row r="77" spans="1:6" s="125" customFormat="1" x14ac:dyDescent="0.2">
      <c r="A77" s="126"/>
      <c r="B77" s="127" t="s">
        <v>481</v>
      </c>
      <c r="C77" s="128"/>
      <c r="D77" s="127"/>
      <c r="E77" s="127"/>
      <c r="F77" s="127"/>
    </row>
    <row r="78" spans="1:6" s="125" customFormat="1" x14ac:dyDescent="0.2">
      <c r="A78" s="126"/>
      <c r="B78" s="127"/>
      <c r="C78" s="128"/>
      <c r="D78" s="127"/>
      <c r="E78" s="127"/>
      <c r="F78" s="127"/>
    </row>
    <row r="79" spans="1:6" s="125" customFormat="1" x14ac:dyDescent="0.2">
      <c r="A79" s="92"/>
      <c r="B79" s="63"/>
      <c r="C79" s="27"/>
      <c r="D79" s="28"/>
      <c r="E79" s="29"/>
      <c r="F79" s="27"/>
    </row>
    <row r="80" spans="1:6" s="125" customFormat="1" x14ac:dyDescent="0.2">
      <c r="A80" s="93">
        <f>COUNT($A$16:A79)+1</f>
        <v>12</v>
      </c>
      <c r="B80" s="35" t="s">
        <v>482</v>
      </c>
      <c r="C80" s="32"/>
      <c r="D80" s="16"/>
      <c r="E80" s="31"/>
      <c r="F80" s="31"/>
    </row>
    <row r="81" spans="1:6" s="125" customFormat="1" ht="63.75" x14ac:dyDescent="0.2">
      <c r="A81" s="93"/>
      <c r="B81" s="36" t="s">
        <v>483</v>
      </c>
      <c r="C81" s="32"/>
      <c r="E81" s="31"/>
      <c r="F81" s="31"/>
    </row>
    <row r="82" spans="1:6" s="125" customFormat="1" ht="14.25" x14ac:dyDescent="0.2">
      <c r="A82" s="93"/>
      <c r="B82" s="36"/>
      <c r="C82" s="46">
        <v>2</v>
      </c>
      <c r="D82" s="16" t="s">
        <v>42</v>
      </c>
      <c r="E82" s="41"/>
      <c r="F82" s="31">
        <f>C82*E82</f>
        <v>0</v>
      </c>
    </row>
    <row r="83" spans="1:6" s="125" customFormat="1" x14ac:dyDescent="0.2">
      <c r="A83" s="95"/>
      <c r="B83" s="65"/>
      <c r="C83" s="47"/>
      <c r="D83" s="48"/>
      <c r="E83" s="49"/>
      <c r="F83" s="49"/>
    </row>
    <row r="84" spans="1:6" s="125" customFormat="1" x14ac:dyDescent="0.2">
      <c r="A84" s="92"/>
      <c r="B84" s="63"/>
      <c r="C84" s="27"/>
      <c r="D84" s="28"/>
      <c r="E84" s="29"/>
      <c r="F84" s="27"/>
    </row>
    <row r="85" spans="1:6" s="125" customFormat="1" x14ac:dyDescent="0.2">
      <c r="A85" s="93">
        <f>COUNT($A$16:A84)+1</f>
        <v>13</v>
      </c>
      <c r="B85" s="35" t="s">
        <v>484</v>
      </c>
      <c r="C85" s="32"/>
      <c r="D85" s="16"/>
      <c r="E85" s="31"/>
      <c r="F85" s="31"/>
    </row>
    <row r="86" spans="1:6" s="125" customFormat="1" ht="38.25" x14ac:dyDescent="0.2">
      <c r="A86" s="93"/>
      <c r="B86" s="36" t="s">
        <v>485</v>
      </c>
      <c r="C86" s="32"/>
      <c r="E86" s="31"/>
      <c r="F86" s="31"/>
    </row>
    <row r="87" spans="1:6" s="125" customFormat="1" x14ac:dyDescent="0.2">
      <c r="A87" s="93"/>
      <c r="B87" s="36"/>
      <c r="C87" s="46">
        <v>5</v>
      </c>
      <c r="D87" s="16" t="s">
        <v>486</v>
      </c>
      <c r="E87" s="41"/>
      <c r="F87" s="31">
        <f>C87*E87</f>
        <v>0</v>
      </c>
    </row>
    <row r="88" spans="1:6" s="125" customFormat="1" x14ac:dyDescent="0.2">
      <c r="A88" s="95"/>
      <c r="B88" s="65"/>
      <c r="C88" s="47"/>
      <c r="D88" s="48"/>
      <c r="E88" s="49"/>
      <c r="F88" s="49"/>
    </row>
    <row r="89" spans="1:6" s="125" customFormat="1" x14ac:dyDescent="0.2">
      <c r="A89" s="92"/>
      <c r="B89" s="63"/>
      <c r="C89" s="27"/>
      <c r="D89" s="28"/>
      <c r="E89" s="29"/>
      <c r="F89" s="27"/>
    </row>
    <row r="90" spans="1:6" s="125" customFormat="1" ht="25.5" x14ac:dyDescent="0.2">
      <c r="A90" s="93">
        <f>COUNT($A$16:A89)+1</f>
        <v>14</v>
      </c>
      <c r="B90" s="35" t="s">
        <v>487</v>
      </c>
      <c r="C90" s="32"/>
      <c r="D90" s="16"/>
      <c r="E90" s="31"/>
      <c r="F90" s="31"/>
    </row>
    <row r="91" spans="1:6" s="125" customFormat="1" ht="25.5" x14ac:dyDescent="0.2">
      <c r="A91" s="93"/>
      <c r="B91" s="36" t="s">
        <v>488</v>
      </c>
      <c r="C91" s="32"/>
      <c r="E91" s="31"/>
      <c r="F91" s="31"/>
    </row>
    <row r="92" spans="1:6" s="125" customFormat="1" ht="14.25" x14ac:dyDescent="0.2">
      <c r="A92" s="93"/>
      <c r="B92" s="36"/>
      <c r="C92" s="46">
        <v>6</v>
      </c>
      <c r="D92" s="16" t="s">
        <v>42</v>
      </c>
      <c r="E92" s="41"/>
      <c r="F92" s="31">
        <f>C92*E92</f>
        <v>0</v>
      </c>
    </row>
    <row r="93" spans="1:6" s="125" customFormat="1" x14ac:dyDescent="0.2">
      <c r="A93" s="95"/>
      <c r="B93" s="65"/>
      <c r="C93" s="47"/>
      <c r="D93" s="48"/>
      <c r="E93" s="49"/>
      <c r="F93" s="49"/>
    </row>
    <row r="94" spans="1:6" s="125" customFormat="1" x14ac:dyDescent="0.2">
      <c r="A94" s="92"/>
      <c r="B94" s="63"/>
      <c r="C94" s="27"/>
      <c r="D94" s="28"/>
      <c r="E94" s="29"/>
      <c r="F94" s="27"/>
    </row>
    <row r="95" spans="1:6" s="125" customFormat="1" x14ac:dyDescent="0.2">
      <c r="A95" s="93">
        <f>COUNT($A$16:A94)+1</f>
        <v>15</v>
      </c>
      <c r="B95" s="35" t="s">
        <v>489</v>
      </c>
      <c r="C95" s="32"/>
      <c r="D95" s="16"/>
      <c r="E95" s="31"/>
      <c r="F95" s="31"/>
    </row>
    <row r="96" spans="1:6" s="125" customFormat="1" ht="89.25" x14ac:dyDescent="0.2">
      <c r="A96" s="93"/>
      <c r="B96" s="36" t="s">
        <v>490</v>
      </c>
      <c r="C96" s="32"/>
      <c r="E96" s="31"/>
      <c r="F96" s="31"/>
    </row>
    <row r="97" spans="1:6" s="125" customFormat="1" x14ac:dyDescent="0.2">
      <c r="A97" s="93"/>
      <c r="B97" s="36"/>
      <c r="C97" s="60">
        <v>0.06</v>
      </c>
      <c r="D97" s="16"/>
      <c r="E97" s="32"/>
      <c r="F97" s="31">
        <f>SUM(F18:F92)*C97</f>
        <v>0</v>
      </c>
    </row>
    <row r="98" spans="1:6" s="125" customFormat="1" x14ac:dyDescent="0.2">
      <c r="A98" s="95"/>
      <c r="B98" s="65"/>
      <c r="C98" s="47"/>
      <c r="D98" s="48"/>
      <c r="E98" s="49"/>
      <c r="F98" s="49"/>
    </row>
    <row r="99" spans="1:6" s="125" customFormat="1" x14ac:dyDescent="0.2">
      <c r="A99" s="97"/>
      <c r="B99" s="64"/>
      <c r="C99" s="43"/>
      <c r="D99" s="44"/>
      <c r="E99" s="91"/>
      <c r="F99" s="45"/>
    </row>
    <row r="100" spans="1:6" s="125" customFormat="1" x14ac:dyDescent="0.2">
      <c r="A100" s="93">
        <f>COUNT($A$16:A99)+1</f>
        <v>16</v>
      </c>
      <c r="B100" s="35" t="s">
        <v>491</v>
      </c>
      <c r="C100" s="32"/>
      <c r="D100" s="16"/>
      <c r="E100" s="58"/>
      <c r="F100" s="31"/>
    </row>
    <row r="101" spans="1:6" s="125" customFormat="1" ht="38.25" x14ac:dyDescent="0.2">
      <c r="A101" s="96"/>
      <c r="B101" s="36" t="s">
        <v>35</v>
      </c>
      <c r="C101" s="32"/>
      <c r="D101" s="16"/>
      <c r="E101" s="32"/>
      <c r="F101" s="31"/>
    </row>
    <row r="102" spans="1:6" s="125" customFormat="1" x14ac:dyDescent="0.2">
      <c r="A102" s="96"/>
      <c r="B102" s="36"/>
      <c r="C102" s="60">
        <v>0.1</v>
      </c>
      <c r="D102" s="60"/>
      <c r="E102" s="32"/>
      <c r="F102" s="31">
        <f>SUM(F18:F92)*C102</f>
        <v>0</v>
      </c>
    </row>
    <row r="103" spans="1:6" s="125" customFormat="1" x14ac:dyDescent="0.2">
      <c r="A103" s="101"/>
      <c r="B103" s="65"/>
      <c r="C103" s="61"/>
      <c r="D103" s="48"/>
      <c r="E103" s="61"/>
      <c r="F103" s="61"/>
    </row>
    <row r="104" spans="1:6" x14ac:dyDescent="0.2">
      <c r="A104" s="37"/>
      <c r="B104" s="67" t="s">
        <v>2</v>
      </c>
      <c r="C104" s="38"/>
      <c r="D104" s="39"/>
      <c r="E104" s="40" t="s">
        <v>46</v>
      </c>
      <c r="F104" s="40">
        <f>SUM(F18:F103)</f>
        <v>0</v>
      </c>
    </row>
  </sheetData>
  <sheetProtection algorithmName="SHA-512" hashValue="7LdL9/hhBRzjb4Bq+q9KUXY5Jnl89T5ct9NrU0lD1Yv+bDZFuOH1bkMfEUB+3Ejb+SQzH/gENkCg/OSqYF2YWA==" saltValue="wlLi45Co4J7CtR0Xzz/lrA=="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4" manualBreakCount="4">
    <brk id="24" max="5" man="1"/>
    <brk id="47" max="5" man="1"/>
    <brk id="62" max="5" man="1"/>
    <brk id="93"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364"/>
  <sheetViews>
    <sheetView tabSelected="1" zoomScaleNormal="100" zoomScaleSheetLayoutView="100" workbookViewId="0">
      <selection activeCell="E163" sqref="E163"/>
    </sheetView>
  </sheetViews>
  <sheetFormatPr defaultColWidth="9.140625" defaultRowHeight="12.75" x14ac:dyDescent="0.2"/>
  <cols>
    <col min="1" max="1" width="6.7109375" style="22" customWidth="1"/>
    <col min="2" max="2" width="36.7109375" style="68" customWidth="1"/>
    <col min="3" max="3" width="7.7109375" style="137"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130"/>
      <c r="D1" s="23"/>
    </row>
    <row r="2" spans="1:6" x14ac:dyDescent="0.2">
      <c r="A2" s="21" t="s">
        <v>166</v>
      </c>
      <c r="B2" s="62" t="s">
        <v>7</v>
      </c>
      <c r="C2" s="130"/>
      <c r="D2" s="23"/>
    </row>
    <row r="3" spans="1:6" x14ac:dyDescent="0.2">
      <c r="A3" s="21" t="s">
        <v>167</v>
      </c>
      <c r="B3" s="62" t="s">
        <v>175</v>
      </c>
      <c r="C3" s="130"/>
      <c r="D3" s="23"/>
    </row>
    <row r="4" spans="1:6" x14ac:dyDescent="0.2">
      <c r="A4" s="21"/>
      <c r="B4" s="62" t="s">
        <v>176</v>
      </c>
      <c r="C4" s="130"/>
      <c r="D4" s="23"/>
    </row>
    <row r="5" spans="1:6" ht="76.5" x14ac:dyDescent="0.2">
      <c r="A5" s="107" t="s">
        <v>0</v>
      </c>
      <c r="B5" s="108" t="s">
        <v>39</v>
      </c>
      <c r="C5" s="131" t="s">
        <v>8</v>
      </c>
      <c r="D5" s="109" t="s">
        <v>9</v>
      </c>
      <c r="E5" s="110" t="s">
        <v>43</v>
      </c>
      <c r="F5" s="110" t="s">
        <v>44</v>
      </c>
    </row>
    <row r="6" spans="1:6" x14ac:dyDescent="0.2">
      <c r="A6" s="92">
        <v>1</v>
      </c>
      <c r="B6" s="63"/>
      <c r="C6" s="132"/>
      <c r="D6" s="28"/>
      <c r="E6" s="29"/>
      <c r="F6" s="27"/>
    </row>
    <row r="7" spans="1:6" x14ac:dyDescent="0.2">
      <c r="A7" s="102"/>
      <c r="B7" s="104" t="s">
        <v>126</v>
      </c>
      <c r="C7" s="13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133"/>
      <c r="D10" s="51"/>
      <c r="E10" s="52"/>
      <c r="F10" s="53"/>
    </row>
    <row r="11" spans="1:6" x14ac:dyDescent="0.2">
      <c r="A11" s="92"/>
      <c r="B11" s="63"/>
      <c r="C11" s="132"/>
      <c r="D11" s="28"/>
      <c r="E11" s="29"/>
      <c r="F11" s="27"/>
    </row>
    <row r="12" spans="1:6" x14ac:dyDescent="0.2">
      <c r="A12" s="93">
        <f>COUNT(A6+1)</f>
        <v>1</v>
      </c>
      <c r="B12" s="35" t="s">
        <v>10</v>
      </c>
      <c r="C12" s="46"/>
      <c r="D12" s="16"/>
      <c r="E12" s="31"/>
      <c r="F12" s="31"/>
    </row>
    <row r="13" spans="1:6" ht="51" x14ac:dyDescent="0.2">
      <c r="A13" s="93"/>
      <c r="B13" s="36" t="s">
        <v>50</v>
      </c>
      <c r="C13" s="46"/>
      <c r="D13" s="16"/>
      <c r="E13" s="31"/>
      <c r="F13" s="31"/>
    </row>
    <row r="14" spans="1:6" ht="14.25" x14ac:dyDescent="0.2">
      <c r="A14" s="93"/>
      <c r="B14" s="36"/>
      <c r="C14" s="129">
        <v>1055</v>
      </c>
      <c r="D14" s="16" t="s">
        <v>42</v>
      </c>
      <c r="E14" s="41"/>
      <c r="F14" s="31">
        <f>C14*E14</f>
        <v>0</v>
      </c>
    </row>
    <row r="15" spans="1:6" x14ac:dyDescent="0.2">
      <c r="A15" s="95"/>
      <c r="B15" s="65"/>
      <c r="C15" s="47"/>
      <c r="D15" s="48"/>
      <c r="E15" s="49"/>
      <c r="F15" s="49"/>
    </row>
    <row r="16" spans="1:6" x14ac:dyDescent="0.2">
      <c r="A16" s="94"/>
      <c r="B16" s="64"/>
      <c r="C16" s="50"/>
      <c r="D16" s="44"/>
      <c r="E16" s="45"/>
      <c r="F16" s="45"/>
    </row>
    <row r="17" spans="1:6" x14ac:dyDescent="0.2">
      <c r="A17" s="93">
        <f>COUNT($A$12:A16)+1</f>
        <v>2</v>
      </c>
      <c r="B17" s="35" t="s">
        <v>11</v>
      </c>
      <c r="C17" s="46"/>
      <c r="D17" s="16"/>
      <c r="E17" s="31"/>
      <c r="F17" s="31"/>
    </row>
    <row r="18" spans="1:6" ht="51" x14ac:dyDescent="0.2">
      <c r="A18" s="93"/>
      <c r="B18" s="36" t="s">
        <v>130</v>
      </c>
      <c r="C18" s="46"/>
      <c r="D18" s="16"/>
      <c r="E18" s="31"/>
      <c r="F18" s="31"/>
    </row>
    <row r="19" spans="1:6" x14ac:dyDescent="0.2">
      <c r="A19" s="93"/>
      <c r="B19" s="36"/>
      <c r="C19" s="46">
        <v>10</v>
      </c>
      <c r="D19" s="16" t="s">
        <v>1</v>
      </c>
      <c r="E19" s="41"/>
      <c r="F19" s="31">
        <f>C19*E19</f>
        <v>0</v>
      </c>
    </row>
    <row r="20" spans="1:6" x14ac:dyDescent="0.2">
      <c r="A20" s="95"/>
      <c r="B20" s="65"/>
      <c r="C20" s="47"/>
      <c r="D20" s="48"/>
      <c r="E20" s="49"/>
      <c r="F20" s="49"/>
    </row>
    <row r="21" spans="1:6" x14ac:dyDescent="0.2">
      <c r="A21" s="94"/>
      <c r="B21" s="64"/>
      <c r="C21" s="50"/>
      <c r="D21" s="44"/>
      <c r="E21" s="45"/>
      <c r="F21" s="45"/>
    </row>
    <row r="22" spans="1:6" x14ac:dyDescent="0.2">
      <c r="A22" s="93">
        <f>COUNT($A$12:A21)+1</f>
        <v>3</v>
      </c>
      <c r="B22" s="35" t="s">
        <v>201</v>
      </c>
      <c r="C22" s="46"/>
      <c r="D22" s="16"/>
      <c r="E22" s="31"/>
      <c r="F22" s="31"/>
    </row>
    <row r="23" spans="1:6" ht="51" x14ac:dyDescent="0.2">
      <c r="A23" s="93"/>
      <c r="B23" s="36" t="s">
        <v>202</v>
      </c>
      <c r="C23" s="46"/>
      <c r="D23" s="16"/>
      <c r="E23" s="31"/>
      <c r="F23" s="31"/>
    </row>
    <row r="24" spans="1:6" x14ac:dyDescent="0.2">
      <c r="A24" s="93"/>
      <c r="B24" s="36"/>
      <c r="C24" s="46">
        <v>4</v>
      </c>
      <c r="D24" s="16" t="s">
        <v>1</v>
      </c>
      <c r="E24" s="41"/>
      <c r="F24" s="31">
        <f>C24*E24</f>
        <v>0</v>
      </c>
    </row>
    <row r="25" spans="1:6" x14ac:dyDescent="0.2">
      <c r="A25" s="95"/>
      <c r="B25" s="65"/>
      <c r="C25" s="47"/>
      <c r="D25" s="48"/>
      <c r="E25" s="49"/>
      <c r="F25" s="49"/>
    </row>
    <row r="26" spans="1:6" x14ac:dyDescent="0.2">
      <c r="A26" s="94"/>
      <c r="B26" s="64"/>
      <c r="C26" s="50"/>
      <c r="D26" s="44"/>
      <c r="E26" s="45"/>
      <c r="F26" s="45"/>
    </row>
    <row r="27" spans="1:6" x14ac:dyDescent="0.2">
      <c r="A27" s="93">
        <f>COUNT($A$12:A26)+1</f>
        <v>4</v>
      </c>
      <c r="B27" s="35" t="s">
        <v>199</v>
      </c>
      <c r="C27" s="46"/>
      <c r="D27" s="16"/>
      <c r="E27" s="31"/>
      <c r="F27" s="31"/>
    </row>
    <row r="28" spans="1:6" ht="51" x14ac:dyDescent="0.2">
      <c r="A28" s="93"/>
      <c r="B28" s="36" t="s">
        <v>200</v>
      </c>
      <c r="C28" s="46"/>
      <c r="D28" s="16"/>
      <c r="E28" s="31"/>
      <c r="F28" s="31"/>
    </row>
    <row r="29" spans="1:6" x14ac:dyDescent="0.2">
      <c r="A29" s="93"/>
      <c r="B29" s="36"/>
      <c r="C29" s="46">
        <v>5</v>
      </c>
      <c r="D29" s="16" t="s">
        <v>1</v>
      </c>
      <c r="E29" s="41"/>
      <c r="F29" s="31">
        <f>C29*E29</f>
        <v>0</v>
      </c>
    </row>
    <row r="30" spans="1:6" x14ac:dyDescent="0.2">
      <c r="A30" s="95"/>
      <c r="B30" s="65"/>
      <c r="C30" s="47"/>
      <c r="D30" s="48"/>
      <c r="E30" s="49"/>
      <c r="F30" s="49"/>
    </row>
    <row r="31" spans="1:6" x14ac:dyDescent="0.2">
      <c r="A31" s="94"/>
      <c r="B31" s="64"/>
      <c r="C31" s="50"/>
      <c r="D31" s="44"/>
      <c r="E31" s="45"/>
      <c r="F31" s="45"/>
    </row>
    <row r="32" spans="1:6" x14ac:dyDescent="0.2">
      <c r="A32" s="93">
        <f>COUNT($A$12:A31)+1</f>
        <v>5</v>
      </c>
      <c r="B32" s="35" t="s">
        <v>203</v>
      </c>
      <c r="C32" s="46"/>
      <c r="D32" s="16"/>
      <c r="E32" s="31"/>
      <c r="F32" s="31"/>
    </row>
    <row r="33" spans="1:6" ht="76.5" x14ac:dyDescent="0.2">
      <c r="A33" s="93"/>
      <c r="B33" s="36" t="s">
        <v>204</v>
      </c>
      <c r="C33" s="46"/>
      <c r="D33" s="16"/>
      <c r="E33" s="31"/>
      <c r="F33" s="31"/>
    </row>
    <row r="34" spans="1:6" x14ac:dyDescent="0.2">
      <c r="A34" s="93"/>
      <c r="B34" s="36"/>
      <c r="C34" s="46">
        <v>1</v>
      </c>
      <c r="D34" s="16" t="s">
        <v>1</v>
      </c>
      <c r="E34" s="41"/>
      <c r="F34" s="31">
        <f>C34*E34</f>
        <v>0</v>
      </c>
    </row>
    <row r="35" spans="1:6" x14ac:dyDescent="0.2">
      <c r="A35" s="95"/>
      <c r="B35" s="65"/>
      <c r="C35" s="47"/>
      <c r="D35" s="48"/>
      <c r="E35" s="49"/>
      <c r="F35" s="49"/>
    </row>
    <row r="36" spans="1:6" x14ac:dyDescent="0.2">
      <c r="A36" s="94"/>
      <c r="B36" s="64"/>
      <c r="C36" s="50"/>
      <c r="D36" s="44"/>
      <c r="E36" s="45"/>
      <c r="F36" s="45"/>
    </row>
    <row r="37" spans="1:6" x14ac:dyDescent="0.2">
      <c r="A37" s="93">
        <f>COUNT($A$12:A36)+1</f>
        <v>6</v>
      </c>
      <c r="B37" s="35" t="s">
        <v>205</v>
      </c>
      <c r="C37" s="46"/>
      <c r="D37" s="16"/>
      <c r="E37" s="31"/>
      <c r="F37" s="31"/>
    </row>
    <row r="38" spans="1:6" ht="89.25" x14ac:dyDescent="0.2">
      <c r="A38" s="93"/>
      <c r="B38" s="36" t="s">
        <v>206</v>
      </c>
      <c r="C38" s="46"/>
      <c r="D38" s="16"/>
      <c r="E38" s="31"/>
      <c r="F38" s="31"/>
    </row>
    <row r="39" spans="1:6" x14ac:dyDescent="0.2">
      <c r="A39" s="93"/>
      <c r="B39" s="36"/>
      <c r="C39" s="46">
        <v>1</v>
      </c>
      <c r="D39" s="16" t="s">
        <v>1</v>
      </c>
      <c r="E39" s="41"/>
      <c r="F39" s="31">
        <f>E39*C39</f>
        <v>0</v>
      </c>
    </row>
    <row r="40" spans="1:6" x14ac:dyDescent="0.2">
      <c r="A40" s="95"/>
      <c r="B40" s="65"/>
      <c r="C40" s="47"/>
      <c r="D40" s="48"/>
      <c r="E40" s="49"/>
      <c r="F40" s="61"/>
    </row>
    <row r="41" spans="1:6" x14ac:dyDescent="0.2">
      <c r="A41" s="94"/>
      <c r="B41" s="64"/>
      <c r="C41" s="50"/>
      <c r="D41" s="44"/>
      <c r="E41" s="45"/>
      <c r="F41" s="45"/>
    </row>
    <row r="42" spans="1:6" ht="25.5" x14ac:dyDescent="0.2">
      <c r="A42" s="93">
        <f>COUNT($A$12:A41)+1</f>
        <v>7</v>
      </c>
      <c r="B42" s="35" t="s">
        <v>216</v>
      </c>
      <c r="C42" s="46"/>
      <c r="D42" s="16"/>
      <c r="E42" s="31"/>
      <c r="F42" s="31"/>
    </row>
    <row r="43" spans="1:6" ht="89.25" x14ac:dyDescent="0.2">
      <c r="A43" s="93"/>
      <c r="B43" s="36" t="s">
        <v>215</v>
      </c>
      <c r="C43" s="46"/>
      <c r="D43" s="16"/>
      <c r="E43" s="31"/>
      <c r="F43" s="31"/>
    </row>
    <row r="44" spans="1:6" x14ac:dyDescent="0.2">
      <c r="A44" s="93"/>
      <c r="B44" s="36"/>
      <c r="C44" s="46">
        <v>3</v>
      </c>
      <c r="D44" s="16" t="s">
        <v>1</v>
      </c>
      <c r="E44" s="41"/>
      <c r="F44" s="31">
        <f>E44*C44</f>
        <v>0</v>
      </c>
    </row>
    <row r="45" spans="1:6" x14ac:dyDescent="0.2">
      <c r="A45" s="95"/>
      <c r="B45" s="65"/>
      <c r="C45" s="47"/>
      <c r="D45" s="48"/>
      <c r="E45" s="49"/>
      <c r="F45" s="61"/>
    </row>
    <row r="46" spans="1:6" x14ac:dyDescent="0.2">
      <c r="A46" s="94"/>
      <c r="B46" s="64"/>
      <c r="C46" s="50"/>
      <c r="D46" s="44"/>
      <c r="E46" s="45"/>
      <c r="F46" s="43"/>
    </row>
    <row r="47" spans="1:6" x14ac:dyDescent="0.2">
      <c r="A47" s="93">
        <f>COUNT($A$12:A46)+1</f>
        <v>8</v>
      </c>
      <c r="B47" s="35" t="s">
        <v>13</v>
      </c>
      <c r="C47" s="46"/>
      <c r="D47" s="16"/>
      <c r="E47" s="31"/>
      <c r="F47" s="32"/>
    </row>
    <row r="48" spans="1:6" ht="63.75" x14ac:dyDescent="0.2">
      <c r="A48" s="96"/>
      <c r="B48" s="36" t="s">
        <v>51</v>
      </c>
      <c r="C48" s="46"/>
      <c r="D48" s="16"/>
      <c r="E48" s="31"/>
      <c r="F48" s="32"/>
    </row>
    <row r="49" spans="1:6" ht="14.25" x14ac:dyDescent="0.2">
      <c r="A49" s="93"/>
      <c r="B49" s="36"/>
      <c r="C49" s="46">
        <v>5</v>
      </c>
      <c r="D49" s="16" t="s">
        <v>47</v>
      </c>
      <c r="E49" s="41"/>
      <c r="F49" s="31">
        <f>C49*E49</f>
        <v>0</v>
      </c>
    </row>
    <row r="50" spans="1:6" x14ac:dyDescent="0.2">
      <c r="A50" s="93"/>
      <c r="B50" s="36"/>
      <c r="C50" s="46"/>
      <c r="D50" s="16"/>
      <c r="E50" s="31"/>
      <c r="F50" s="32"/>
    </row>
    <row r="51" spans="1:6" s="30" customFormat="1" x14ac:dyDescent="0.2">
      <c r="A51" s="97"/>
      <c r="B51" s="69"/>
      <c r="C51" s="50"/>
      <c r="D51" s="70"/>
      <c r="E51" s="71"/>
      <c r="F51" s="72"/>
    </row>
    <row r="52" spans="1:6" x14ac:dyDescent="0.2">
      <c r="A52" s="93">
        <f>COUNT($A$12:A51)+1</f>
        <v>9</v>
      </c>
      <c r="B52" s="35" t="s">
        <v>12</v>
      </c>
      <c r="C52" s="46"/>
      <c r="D52" s="16"/>
      <c r="E52" s="31"/>
      <c r="F52" s="32"/>
    </row>
    <row r="53" spans="1:6" ht="38.25" x14ac:dyDescent="0.2">
      <c r="A53" s="93"/>
      <c r="B53" s="36" t="s">
        <v>115</v>
      </c>
      <c r="C53" s="46"/>
      <c r="D53" s="16"/>
      <c r="E53" s="31"/>
      <c r="F53" s="32"/>
    </row>
    <row r="54" spans="1:6" x14ac:dyDescent="0.2">
      <c r="A54" s="93"/>
      <c r="B54" s="36"/>
      <c r="C54" s="46">
        <v>190</v>
      </c>
      <c r="D54" s="16" t="s">
        <v>1</v>
      </c>
      <c r="E54" s="41"/>
      <c r="F54" s="31">
        <f>C54*E54</f>
        <v>0</v>
      </c>
    </row>
    <row r="55" spans="1:6" x14ac:dyDescent="0.2">
      <c r="A55" s="93"/>
      <c r="B55" s="36"/>
      <c r="C55" s="46"/>
      <c r="D55" s="16"/>
      <c r="E55" s="31"/>
      <c r="F55" s="31"/>
    </row>
    <row r="56" spans="1:6" s="30" customFormat="1" x14ac:dyDescent="0.2">
      <c r="A56" s="97"/>
      <c r="B56" s="69"/>
      <c r="C56" s="50"/>
      <c r="D56" s="70"/>
      <c r="E56" s="71"/>
      <c r="F56" s="72"/>
    </row>
    <row r="57" spans="1:6" x14ac:dyDescent="0.2">
      <c r="A57" s="93">
        <f>COUNT($A$12:A56)+1</f>
        <v>10</v>
      </c>
      <c r="B57" s="35" t="s">
        <v>194</v>
      </c>
      <c r="C57" s="46"/>
      <c r="D57" s="16"/>
      <c r="E57" s="31"/>
      <c r="F57" s="32"/>
    </row>
    <row r="58" spans="1:6" ht="38.25" x14ac:dyDescent="0.2">
      <c r="A58" s="93"/>
      <c r="B58" s="36" t="s">
        <v>182</v>
      </c>
      <c r="C58" s="46"/>
      <c r="D58" s="16"/>
      <c r="E58" s="31"/>
      <c r="F58" s="32"/>
    </row>
    <row r="59" spans="1:6" x14ac:dyDescent="0.2">
      <c r="A59" s="93"/>
      <c r="B59" s="36"/>
      <c r="C59" s="46">
        <v>3</v>
      </c>
      <c r="D59" s="16" t="s">
        <v>1</v>
      </c>
      <c r="E59" s="41"/>
      <c r="F59" s="31">
        <f>C59*E59</f>
        <v>0</v>
      </c>
    </row>
    <row r="60" spans="1:6" x14ac:dyDescent="0.2">
      <c r="A60" s="93"/>
      <c r="B60" s="36"/>
      <c r="C60" s="46"/>
      <c r="D60" s="16"/>
      <c r="E60" s="31"/>
      <c r="F60" s="31"/>
    </row>
    <row r="61" spans="1:6" x14ac:dyDescent="0.2">
      <c r="A61" s="94"/>
      <c r="B61" s="64"/>
      <c r="C61" s="50"/>
      <c r="D61" s="44"/>
      <c r="E61" s="45"/>
      <c r="F61" s="43"/>
    </row>
    <row r="62" spans="1:6" x14ac:dyDescent="0.2">
      <c r="A62" s="93">
        <f>COUNT($A$12:A61)+1</f>
        <v>11</v>
      </c>
      <c r="B62" s="35" t="s">
        <v>14</v>
      </c>
      <c r="C62" s="46"/>
      <c r="D62" s="16"/>
      <c r="E62" s="31"/>
      <c r="F62" s="32"/>
    </row>
    <row r="63" spans="1:6" ht="63.75" x14ac:dyDescent="0.2">
      <c r="A63" s="93"/>
      <c r="B63" s="36" t="s">
        <v>116</v>
      </c>
      <c r="C63" s="46"/>
      <c r="D63" s="16"/>
      <c r="E63" s="31"/>
      <c r="F63" s="32"/>
    </row>
    <row r="64" spans="1:6" ht="14.25" x14ac:dyDescent="0.2">
      <c r="A64" s="93"/>
      <c r="B64" s="36"/>
      <c r="C64" s="46">
        <v>170</v>
      </c>
      <c r="D64" s="16" t="s">
        <v>42</v>
      </c>
      <c r="E64" s="41"/>
      <c r="F64" s="31">
        <f>C64*E64</f>
        <v>0</v>
      </c>
    </row>
    <row r="65" spans="1:6" x14ac:dyDescent="0.2">
      <c r="A65" s="95"/>
      <c r="B65" s="65"/>
      <c r="C65" s="47"/>
      <c r="D65" s="48"/>
      <c r="E65" s="49"/>
      <c r="F65" s="49"/>
    </row>
    <row r="66" spans="1:6" x14ac:dyDescent="0.2">
      <c r="A66" s="94"/>
      <c r="B66" s="64"/>
      <c r="C66" s="50"/>
      <c r="D66" s="44"/>
      <c r="E66" s="45"/>
      <c r="F66" s="43"/>
    </row>
    <row r="67" spans="1:6" x14ac:dyDescent="0.2">
      <c r="A67" s="93">
        <f>COUNT($A$12:A66)+1</f>
        <v>12</v>
      </c>
      <c r="B67" s="35" t="s">
        <v>207</v>
      </c>
      <c r="C67" s="46"/>
      <c r="D67" s="16"/>
      <c r="E67" s="31"/>
      <c r="F67" s="32"/>
    </row>
    <row r="68" spans="1:6" ht="76.5" x14ac:dyDescent="0.2">
      <c r="A68" s="93"/>
      <c r="B68" s="36" t="s">
        <v>208</v>
      </c>
      <c r="C68" s="46"/>
      <c r="D68" s="16"/>
      <c r="E68" s="31"/>
      <c r="F68" s="32"/>
    </row>
    <row r="69" spans="1:6" ht="14.25" x14ac:dyDescent="0.2">
      <c r="A69" s="93"/>
      <c r="B69" s="36"/>
      <c r="C69" s="46">
        <v>75</v>
      </c>
      <c r="D69" s="16" t="s">
        <v>42</v>
      </c>
      <c r="E69" s="41"/>
      <c r="F69" s="31">
        <f>C69*E69</f>
        <v>0</v>
      </c>
    </row>
    <row r="70" spans="1:6" x14ac:dyDescent="0.2">
      <c r="A70" s="95"/>
      <c r="B70" s="65"/>
      <c r="C70" s="47"/>
      <c r="D70" s="48"/>
      <c r="E70" s="49"/>
      <c r="F70" s="49"/>
    </row>
    <row r="71" spans="1:6" x14ac:dyDescent="0.2">
      <c r="A71" s="94"/>
      <c r="B71" s="64"/>
      <c r="C71" s="50"/>
      <c r="D71" s="44"/>
      <c r="E71" s="45"/>
      <c r="F71" s="43"/>
    </row>
    <row r="72" spans="1:6" ht="25.5" x14ac:dyDescent="0.2">
      <c r="A72" s="93">
        <f>COUNT($A$12:A71)+1</f>
        <v>13</v>
      </c>
      <c r="B72" s="35" t="s">
        <v>52</v>
      </c>
      <c r="C72" s="46"/>
      <c r="D72" s="16"/>
      <c r="E72" s="31"/>
      <c r="F72" s="31"/>
    </row>
    <row r="73" spans="1:6" ht="63.75" x14ac:dyDescent="0.2">
      <c r="A73" s="93"/>
      <c r="B73" s="36" t="s">
        <v>53</v>
      </c>
      <c r="C73" s="46"/>
      <c r="D73" s="16"/>
      <c r="E73" s="31"/>
      <c r="F73" s="32"/>
    </row>
    <row r="74" spans="1:6" ht="14.25" x14ac:dyDescent="0.2">
      <c r="A74" s="93"/>
      <c r="B74" s="36"/>
      <c r="C74" s="46">
        <v>24</v>
      </c>
      <c r="D74" s="16" t="s">
        <v>48</v>
      </c>
      <c r="E74" s="41"/>
      <c r="F74" s="31">
        <f>C74*E74</f>
        <v>0</v>
      </c>
    </row>
    <row r="75" spans="1:6" x14ac:dyDescent="0.2">
      <c r="A75" s="93"/>
      <c r="B75" s="36"/>
      <c r="C75" s="46"/>
      <c r="D75" s="16"/>
      <c r="E75" s="31"/>
      <c r="F75" s="31"/>
    </row>
    <row r="76" spans="1:6" x14ac:dyDescent="0.2">
      <c r="A76" s="94"/>
      <c r="B76" s="69"/>
      <c r="C76" s="50"/>
      <c r="D76" s="28"/>
      <c r="E76" s="29"/>
      <c r="F76" s="27"/>
    </row>
    <row r="77" spans="1:6" x14ac:dyDescent="0.2">
      <c r="A77" s="93">
        <f>COUNT($A$12:A76)+1</f>
        <v>14</v>
      </c>
      <c r="B77" s="35" t="s">
        <v>54</v>
      </c>
      <c r="C77" s="46"/>
      <c r="D77" s="16"/>
      <c r="E77" s="31"/>
      <c r="F77" s="32"/>
    </row>
    <row r="78" spans="1:6" ht="89.25" x14ac:dyDescent="0.2">
      <c r="A78" s="93"/>
      <c r="B78" s="36" t="s">
        <v>55</v>
      </c>
      <c r="C78" s="46"/>
      <c r="D78" s="111"/>
      <c r="E78" s="111"/>
      <c r="F78" s="32"/>
    </row>
    <row r="79" spans="1:6" ht="14.25" x14ac:dyDescent="0.2">
      <c r="A79" s="93"/>
      <c r="B79" s="36"/>
      <c r="C79" s="46">
        <v>12</v>
      </c>
      <c r="D79" s="112" t="s">
        <v>209</v>
      </c>
      <c r="E79" s="41"/>
      <c r="F79" s="31">
        <f>C79*E79</f>
        <v>0</v>
      </c>
    </row>
    <row r="80" spans="1:6" x14ac:dyDescent="0.2">
      <c r="A80" s="95"/>
      <c r="B80" s="65"/>
      <c r="C80" s="47"/>
      <c r="D80" s="48"/>
      <c r="E80" s="49"/>
      <c r="F80" s="49"/>
    </row>
    <row r="81" spans="1:6" x14ac:dyDescent="0.2">
      <c r="A81" s="94"/>
      <c r="B81" s="77"/>
      <c r="C81" s="50"/>
      <c r="D81" s="44"/>
      <c r="E81" s="45"/>
      <c r="F81" s="45"/>
    </row>
    <row r="82" spans="1:6" x14ac:dyDescent="0.2">
      <c r="A82" s="93">
        <f>COUNT($A$12:A81)+1</f>
        <v>15</v>
      </c>
      <c r="B82" s="35" t="s">
        <v>56</v>
      </c>
      <c r="C82" s="46"/>
      <c r="D82" s="16"/>
      <c r="E82" s="31"/>
      <c r="F82" s="32"/>
    </row>
    <row r="83" spans="1:6" ht="102" x14ac:dyDescent="0.2">
      <c r="A83" s="93"/>
      <c r="B83" s="36" t="s">
        <v>57</v>
      </c>
      <c r="C83" s="46"/>
      <c r="D83" s="16"/>
      <c r="E83" s="31"/>
      <c r="F83" s="32"/>
    </row>
    <row r="84" spans="1:6" ht="14.25" x14ac:dyDescent="0.2">
      <c r="A84" s="93"/>
      <c r="B84" s="36"/>
      <c r="C84" s="46">
        <v>1940</v>
      </c>
      <c r="D84" s="16" t="s">
        <v>48</v>
      </c>
      <c r="E84" s="41"/>
      <c r="F84" s="31">
        <f>C84*E84</f>
        <v>0</v>
      </c>
    </row>
    <row r="85" spans="1:6" x14ac:dyDescent="0.2">
      <c r="A85" s="95"/>
      <c r="B85" s="65"/>
      <c r="C85" s="47"/>
      <c r="D85" s="48"/>
      <c r="E85" s="49"/>
      <c r="F85" s="49"/>
    </row>
    <row r="86" spans="1:6" x14ac:dyDescent="0.2">
      <c r="A86" s="94"/>
      <c r="B86" s="64"/>
      <c r="C86" s="50"/>
      <c r="D86" s="44"/>
      <c r="E86" s="45"/>
      <c r="F86" s="43"/>
    </row>
    <row r="87" spans="1:6" x14ac:dyDescent="0.2">
      <c r="A87" s="93">
        <f>COUNT($A$12:A86)+1</f>
        <v>16</v>
      </c>
      <c r="B87" s="35" t="s">
        <v>19</v>
      </c>
      <c r="C87" s="46"/>
      <c r="D87" s="16"/>
      <c r="E87" s="31"/>
      <c r="F87" s="32"/>
    </row>
    <row r="88" spans="1:6" ht="63.75" x14ac:dyDescent="0.2">
      <c r="A88" s="93"/>
      <c r="B88" s="36" t="s">
        <v>41</v>
      </c>
      <c r="C88" s="46"/>
      <c r="D88" s="16"/>
      <c r="E88" s="31"/>
      <c r="F88" s="32"/>
    </row>
    <row r="89" spans="1:6" ht="14.25" x14ac:dyDescent="0.2">
      <c r="A89" s="93"/>
      <c r="B89" s="36"/>
      <c r="C89" s="46">
        <v>160</v>
      </c>
      <c r="D89" s="16" t="s">
        <v>42</v>
      </c>
      <c r="E89" s="41"/>
      <c r="F89" s="31">
        <f>C89*E89</f>
        <v>0</v>
      </c>
    </row>
    <row r="90" spans="1:6" x14ac:dyDescent="0.2">
      <c r="A90" s="95"/>
      <c r="B90" s="65"/>
      <c r="C90" s="47"/>
      <c r="D90" s="48"/>
      <c r="E90" s="49"/>
      <c r="F90" s="49"/>
    </row>
    <row r="91" spans="1:6" x14ac:dyDescent="0.2">
      <c r="A91" s="94"/>
      <c r="B91" s="64"/>
      <c r="C91" s="50"/>
      <c r="D91" s="44"/>
      <c r="E91" s="45"/>
      <c r="F91" s="43"/>
    </row>
    <row r="92" spans="1:6" ht="25.5" x14ac:dyDescent="0.2">
      <c r="A92" s="93">
        <f>COUNT($A$12:A91)+1</f>
        <v>17</v>
      </c>
      <c r="B92" s="35" t="s">
        <v>60</v>
      </c>
      <c r="C92" s="46"/>
      <c r="D92" s="33"/>
      <c r="E92" s="34"/>
      <c r="F92" s="32"/>
    </row>
    <row r="93" spans="1:6" ht="76.5" x14ac:dyDescent="0.2">
      <c r="A93" s="93"/>
      <c r="B93" s="36" t="s">
        <v>61</v>
      </c>
      <c r="C93" s="46"/>
      <c r="D93" s="33"/>
      <c r="E93" s="34"/>
      <c r="F93" s="32"/>
    </row>
    <row r="94" spans="1:6" ht="14.25" x14ac:dyDescent="0.2">
      <c r="A94" s="93"/>
      <c r="B94" s="36"/>
      <c r="C94" s="46">
        <v>916</v>
      </c>
      <c r="D94" s="33" t="s">
        <v>48</v>
      </c>
      <c r="E94" s="42"/>
      <c r="F94" s="31">
        <f>C94*E94</f>
        <v>0</v>
      </c>
    </row>
    <row r="95" spans="1:6" x14ac:dyDescent="0.2">
      <c r="A95" s="95"/>
      <c r="B95" s="65"/>
      <c r="C95" s="47"/>
      <c r="D95" s="75"/>
      <c r="E95" s="76"/>
      <c r="F95" s="49"/>
    </row>
    <row r="96" spans="1:6" x14ac:dyDescent="0.2">
      <c r="A96" s="94"/>
      <c r="B96" s="64"/>
      <c r="C96" s="50"/>
      <c r="D96" s="44"/>
      <c r="E96" s="45"/>
      <c r="F96" s="43"/>
    </row>
    <row r="97" spans="1:6" ht="38.25" x14ac:dyDescent="0.2">
      <c r="A97" s="93">
        <f>COUNT($A$12:A96)+1</f>
        <v>18</v>
      </c>
      <c r="B97" s="35" t="s">
        <v>62</v>
      </c>
      <c r="C97" s="46"/>
      <c r="D97" s="16"/>
      <c r="E97" s="31"/>
      <c r="F97" s="32"/>
    </row>
    <row r="98" spans="1:6" ht="63.75" x14ac:dyDescent="0.2">
      <c r="A98" s="93"/>
      <c r="B98" s="36" t="s">
        <v>63</v>
      </c>
      <c r="C98" s="46"/>
      <c r="D98" s="16"/>
      <c r="E98" s="31"/>
      <c r="F98" s="32"/>
    </row>
    <row r="99" spans="1:6" ht="14.25" x14ac:dyDescent="0.2">
      <c r="A99" s="93"/>
      <c r="B99" s="36"/>
      <c r="C99" s="46">
        <v>5300</v>
      </c>
      <c r="D99" s="33" t="s">
        <v>48</v>
      </c>
      <c r="E99" s="42"/>
      <c r="F99" s="31">
        <f>C99*E99</f>
        <v>0</v>
      </c>
    </row>
    <row r="100" spans="1:6" x14ac:dyDescent="0.2">
      <c r="A100" s="95"/>
      <c r="B100" s="65"/>
      <c r="C100" s="47"/>
      <c r="D100" s="75"/>
      <c r="E100" s="76"/>
      <c r="F100" s="49"/>
    </row>
    <row r="101" spans="1:6" x14ac:dyDescent="0.2">
      <c r="A101" s="94"/>
      <c r="B101" s="64"/>
      <c r="C101" s="50"/>
      <c r="D101" s="44"/>
      <c r="E101" s="45"/>
      <c r="F101" s="43"/>
    </row>
    <row r="102" spans="1:6" x14ac:dyDescent="0.2">
      <c r="A102" s="93">
        <f>COUNT($A$12:A101)+1</f>
        <v>19</v>
      </c>
      <c r="B102" s="78" t="s">
        <v>64</v>
      </c>
      <c r="C102" s="46"/>
      <c r="D102" s="54"/>
      <c r="E102" s="55"/>
      <c r="F102" s="56"/>
    </row>
    <row r="103" spans="1:6" ht="76.5" x14ac:dyDescent="0.2">
      <c r="A103" s="93"/>
      <c r="B103" s="36" t="s">
        <v>65</v>
      </c>
      <c r="C103" s="46"/>
      <c r="D103" s="54"/>
      <c r="E103" s="55"/>
      <c r="F103" s="55"/>
    </row>
    <row r="104" spans="1:6" ht="14.25" x14ac:dyDescent="0.2">
      <c r="A104" s="93"/>
      <c r="B104" s="36"/>
      <c r="C104" s="46">
        <v>230</v>
      </c>
      <c r="D104" s="16" t="s">
        <v>42</v>
      </c>
      <c r="E104" s="41"/>
      <c r="F104" s="31">
        <f>E104*C104</f>
        <v>0</v>
      </c>
    </row>
    <row r="105" spans="1:6" x14ac:dyDescent="0.2">
      <c r="A105" s="95"/>
      <c r="B105" s="65"/>
      <c r="C105" s="47"/>
      <c r="D105" s="48"/>
      <c r="E105" s="49"/>
      <c r="F105" s="49"/>
    </row>
    <row r="106" spans="1:6" x14ac:dyDescent="0.2">
      <c r="A106" s="94"/>
      <c r="B106" s="64"/>
      <c r="C106" s="50"/>
      <c r="D106" s="44"/>
      <c r="E106" s="45"/>
      <c r="F106" s="43"/>
    </row>
    <row r="107" spans="1:6" x14ac:dyDescent="0.2">
      <c r="A107" s="93">
        <f>COUNT($A$12:A106)+1</f>
        <v>20</v>
      </c>
      <c r="B107" s="79" t="s">
        <v>66</v>
      </c>
      <c r="C107" s="46"/>
      <c r="D107" s="16"/>
      <c r="E107" s="31"/>
      <c r="F107" s="32"/>
    </row>
    <row r="108" spans="1:6" ht="76.5" x14ac:dyDescent="0.2">
      <c r="A108" s="93"/>
      <c r="B108" s="36" t="s">
        <v>67</v>
      </c>
      <c r="C108" s="46"/>
      <c r="D108" s="16"/>
      <c r="E108" s="31"/>
      <c r="F108" s="32"/>
    </row>
    <row r="109" spans="1:6" ht="14.25" x14ac:dyDescent="0.2">
      <c r="A109" s="93"/>
      <c r="B109" s="80"/>
      <c r="C109" s="46">
        <v>7</v>
      </c>
      <c r="D109" s="16" t="s">
        <v>42</v>
      </c>
      <c r="E109" s="41"/>
      <c r="F109" s="31">
        <f>E109*C109</f>
        <v>0</v>
      </c>
    </row>
    <row r="110" spans="1:6" x14ac:dyDescent="0.2">
      <c r="A110" s="95"/>
      <c r="B110" s="81"/>
      <c r="C110" s="47"/>
      <c r="D110" s="48"/>
      <c r="E110" s="49"/>
      <c r="F110" s="49"/>
    </row>
    <row r="111" spans="1:6" x14ac:dyDescent="0.2">
      <c r="A111" s="94"/>
      <c r="B111" s="82"/>
      <c r="C111" s="50"/>
      <c r="D111" s="44"/>
      <c r="E111" s="45"/>
      <c r="F111" s="45"/>
    </row>
    <row r="112" spans="1:6" x14ac:dyDescent="0.2">
      <c r="A112" s="93">
        <f>COUNT($A$12:A111)+1</f>
        <v>21</v>
      </c>
      <c r="B112" s="83" t="s">
        <v>68</v>
      </c>
      <c r="C112" s="46"/>
      <c r="D112" s="16"/>
      <c r="E112" s="31"/>
      <c r="F112" s="31"/>
    </row>
    <row r="113" spans="1:6" ht="76.5" x14ac:dyDescent="0.2">
      <c r="A113" s="93"/>
      <c r="B113" s="36" t="s">
        <v>69</v>
      </c>
      <c r="C113" s="46"/>
      <c r="D113" s="16"/>
      <c r="E113" s="31"/>
      <c r="F113" s="31"/>
    </row>
    <row r="114" spans="1:6" ht="14.25" x14ac:dyDescent="0.2">
      <c r="A114" s="93"/>
      <c r="B114" s="80"/>
      <c r="C114" s="46">
        <v>8</v>
      </c>
      <c r="D114" s="16" t="s">
        <v>42</v>
      </c>
      <c r="E114" s="41"/>
      <c r="F114" s="31">
        <f>E114*C114</f>
        <v>0</v>
      </c>
    </row>
    <row r="115" spans="1:6" x14ac:dyDescent="0.2">
      <c r="A115" s="95"/>
      <c r="B115" s="81"/>
      <c r="C115" s="47"/>
      <c r="D115" s="48"/>
      <c r="E115" s="49"/>
      <c r="F115" s="49"/>
    </row>
    <row r="116" spans="1:6" x14ac:dyDescent="0.2">
      <c r="A116" s="94"/>
      <c r="B116" s="64"/>
      <c r="C116" s="50"/>
      <c r="D116" s="44"/>
      <c r="E116" s="45"/>
      <c r="F116" s="43"/>
    </row>
    <row r="117" spans="1:6" x14ac:dyDescent="0.2">
      <c r="A117" s="93">
        <f>COUNT($A$12:A116)+1</f>
        <v>22</v>
      </c>
      <c r="B117" s="84" t="s">
        <v>70</v>
      </c>
      <c r="C117" s="46"/>
      <c r="D117" s="16"/>
      <c r="E117" s="31"/>
      <c r="F117" s="32"/>
    </row>
    <row r="118" spans="1:6" ht="76.5" x14ac:dyDescent="0.2">
      <c r="A118" s="93"/>
      <c r="B118" s="36" t="s">
        <v>71</v>
      </c>
      <c r="C118" s="46"/>
      <c r="D118" s="16"/>
      <c r="E118" s="31"/>
      <c r="F118" s="32"/>
    </row>
    <row r="119" spans="1:6" ht="14.25" x14ac:dyDescent="0.2">
      <c r="A119" s="93"/>
      <c r="B119" s="36"/>
      <c r="C119" s="46">
        <v>135</v>
      </c>
      <c r="D119" s="16" t="s">
        <v>48</v>
      </c>
      <c r="E119" s="41"/>
      <c r="F119" s="31">
        <f>C119*E119</f>
        <v>0</v>
      </c>
    </row>
    <row r="120" spans="1:6" x14ac:dyDescent="0.2">
      <c r="A120" s="95"/>
      <c r="B120" s="65"/>
      <c r="C120" s="47"/>
      <c r="D120" s="48"/>
      <c r="E120" s="49"/>
      <c r="F120" s="49"/>
    </row>
    <row r="121" spans="1:6" x14ac:dyDescent="0.2">
      <c r="A121" s="100"/>
      <c r="B121" s="64"/>
      <c r="C121" s="50"/>
      <c r="D121" s="44"/>
      <c r="E121" s="45"/>
      <c r="F121" s="43"/>
    </row>
    <row r="122" spans="1:6" x14ac:dyDescent="0.2">
      <c r="A122" s="93">
        <f>COUNT($A$12:A121)+1</f>
        <v>23</v>
      </c>
      <c r="B122" s="35" t="s">
        <v>72</v>
      </c>
      <c r="C122" s="46"/>
      <c r="D122" s="16"/>
      <c r="E122" s="31"/>
      <c r="F122" s="32"/>
    </row>
    <row r="123" spans="1:6" ht="140.25" x14ac:dyDescent="0.2">
      <c r="A123" s="98"/>
      <c r="B123" s="36" t="s">
        <v>73</v>
      </c>
      <c r="C123" s="46"/>
      <c r="D123" s="16"/>
      <c r="E123" s="31"/>
      <c r="F123" s="32"/>
    </row>
    <row r="124" spans="1:6" x14ac:dyDescent="0.2">
      <c r="A124" s="98"/>
      <c r="B124" s="36" t="s">
        <v>74</v>
      </c>
      <c r="C124" s="46">
        <v>1</v>
      </c>
      <c r="D124" s="16" t="s">
        <v>1</v>
      </c>
      <c r="E124" s="41"/>
      <c r="F124" s="31">
        <f>+E124*C124</f>
        <v>0</v>
      </c>
    </row>
    <row r="125" spans="1:6" x14ac:dyDescent="0.2">
      <c r="A125" s="98"/>
      <c r="B125" s="36" t="s">
        <v>75</v>
      </c>
      <c r="C125" s="46">
        <v>1</v>
      </c>
      <c r="D125" s="16" t="s">
        <v>1</v>
      </c>
      <c r="E125" s="41"/>
      <c r="F125" s="31">
        <f>+E125*C125</f>
        <v>0</v>
      </c>
    </row>
    <row r="126" spans="1:6" x14ac:dyDescent="0.2">
      <c r="A126" s="99"/>
      <c r="B126" s="65"/>
      <c r="C126" s="47"/>
      <c r="D126" s="48"/>
      <c r="E126" s="49"/>
      <c r="F126" s="49"/>
    </row>
    <row r="127" spans="1:6" x14ac:dyDescent="0.2">
      <c r="A127" s="100"/>
      <c r="B127" s="64"/>
      <c r="C127" s="50"/>
      <c r="D127" s="44"/>
      <c r="E127" s="45"/>
      <c r="F127" s="43"/>
    </row>
    <row r="128" spans="1:6" x14ac:dyDescent="0.2">
      <c r="A128" s="93">
        <f>COUNT($A$12:A127)+1</f>
        <v>24</v>
      </c>
      <c r="B128" s="35" t="s">
        <v>15</v>
      </c>
      <c r="C128" s="46"/>
      <c r="D128" s="16"/>
      <c r="E128" s="31"/>
      <c r="F128" s="32"/>
    </row>
    <row r="129" spans="1:6" ht="51" x14ac:dyDescent="0.2">
      <c r="A129" s="98"/>
      <c r="B129" s="36" t="s">
        <v>17</v>
      </c>
      <c r="C129" s="46"/>
      <c r="D129" s="16"/>
      <c r="E129" s="31"/>
      <c r="F129" s="32"/>
    </row>
    <row r="130" spans="1:6" ht="14.25" x14ac:dyDescent="0.2">
      <c r="A130" s="98"/>
      <c r="B130" s="36"/>
      <c r="C130" s="46">
        <v>110</v>
      </c>
      <c r="D130" s="16" t="s">
        <v>48</v>
      </c>
      <c r="E130" s="41"/>
      <c r="F130" s="31">
        <f>C130*E130</f>
        <v>0</v>
      </c>
    </row>
    <row r="131" spans="1:6" x14ac:dyDescent="0.2">
      <c r="A131" s="99"/>
      <c r="B131" s="65"/>
      <c r="C131" s="47"/>
      <c r="D131" s="48"/>
      <c r="E131" s="49"/>
      <c r="F131" s="49"/>
    </row>
    <row r="132" spans="1:6" x14ac:dyDescent="0.2">
      <c r="A132" s="100"/>
      <c r="B132" s="64"/>
      <c r="C132" s="50"/>
      <c r="D132" s="44"/>
      <c r="E132" s="45"/>
      <c r="F132" s="43"/>
    </row>
    <row r="133" spans="1:6" x14ac:dyDescent="0.2">
      <c r="A133" s="93">
        <f>COUNT($A$12:A132)+1</f>
        <v>25</v>
      </c>
      <c r="B133" s="35" t="s">
        <v>16</v>
      </c>
      <c r="C133" s="46"/>
      <c r="D133" s="16"/>
      <c r="E133" s="31"/>
      <c r="F133" s="32"/>
    </row>
    <row r="134" spans="1:6" ht="51" x14ac:dyDescent="0.2">
      <c r="A134" s="98"/>
      <c r="B134" s="36" t="s">
        <v>36</v>
      </c>
      <c r="C134" s="46"/>
      <c r="D134" s="16"/>
      <c r="E134" s="31"/>
      <c r="F134" s="32"/>
    </row>
    <row r="135" spans="1:6" ht="14.25" x14ac:dyDescent="0.2">
      <c r="A135" s="98"/>
      <c r="B135" s="36"/>
      <c r="C135" s="46">
        <v>3280</v>
      </c>
      <c r="D135" s="16" t="s">
        <v>48</v>
      </c>
      <c r="E135" s="41"/>
      <c r="F135" s="31">
        <f>C135*E135</f>
        <v>0</v>
      </c>
    </row>
    <row r="136" spans="1:6" x14ac:dyDescent="0.2">
      <c r="A136" s="99"/>
      <c r="B136" s="65"/>
      <c r="C136" s="47"/>
      <c r="D136" s="48"/>
      <c r="E136" s="49"/>
      <c r="F136" s="49"/>
    </row>
    <row r="137" spans="1:6" x14ac:dyDescent="0.2">
      <c r="A137" s="100"/>
      <c r="B137" s="64"/>
      <c r="C137" s="50"/>
      <c r="D137" s="44"/>
      <c r="E137" s="45"/>
      <c r="F137" s="43"/>
    </row>
    <row r="138" spans="1:6" x14ac:dyDescent="0.2">
      <c r="A138" s="93">
        <f>COUNT($A$12:A137)+1</f>
        <v>26</v>
      </c>
      <c r="B138" s="35" t="s">
        <v>76</v>
      </c>
      <c r="C138" s="46"/>
      <c r="D138" s="16"/>
      <c r="E138" s="31"/>
      <c r="F138" s="31"/>
    </row>
    <row r="139" spans="1:6" ht="51" x14ac:dyDescent="0.2">
      <c r="A139" s="98"/>
      <c r="B139" s="36" t="s">
        <v>77</v>
      </c>
      <c r="C139" s="46"/>
      <c r="D139" s="16"/>
      <c r="E139" s="31"/>
      <c r="F139" s="31"/>
    </row>
    <row r="140" spans="1:6" x14ac:dyDescent="0.2">
      <c r="A140" s="98"/>
      <c r="B140" s="36"/>
      <c r="C140" s="46">
        <v>98</v>
      </c>
      <c r="D140" s="16" t="s">
        <v>40</v>
      </c>
      <c r="E140" s="41"/>
      <c r="F140" s="31">
        <f>C140*E140</f>
        <v>0</v>
      </c>
    </row>
    <row r="141" spans="1:6" x14ac:dyDescent="0.2">
      <c r="A141" s="99"/>
      <c r="B141" s="65"/>
      <c r="C141" s="47"/>
      <c r="D141" s="48"/>
      <c r="E141" s="49"/>
      <c r="F141" s="49"/>
    </row>
    <row r="142" spans="1:6" x14ac:dyDescent="0.2">
      <c r="A142" s="100"/>
      <c r="B142" s="64"/>
      <c r="C142" s="50"/>
      <c r="D142" s="44"/>
      <c r="E142" s="45"/>
      <c r="F142" s="45"/>
    </row>
    <row r="143" spans="1:6" x14ac:dyDescent="0.2">
      <c r="A143" s="93">
        <f>COUNT($A$12:A142)+1</f>
        <v>27</v>
      </c>
      <c r="B143" s="35" t="s">
        <v>78</v>
      </c>
      <c r="C143" s="46"/>
      <c r="D143" s="16"/>
      <c r="E143" s="31"/>
      <c r="F143" s="31"/>
    </row>
    <row r="144" spans="1:6" ht="38.25" x14ac:dyDescent="0.2">
      <c r="A144" s="98"/>
      <c r="B144" s="36" t="s">
        <v>79</v>
      </c>
      <c r="C144" s="46"/>
      <c r="D144" s="16"/>
      <c r="E144" s="31"/>
      <c r="F144" s="31"/>
    </row>
    <row r="145" spans="1:6" ht="14.25" x14ac:dyDescent="0.2">
      <c r="A145" s="98"/>
      <c r="B145" s="36"/>
      <c r="C145" s="46">
        <v>1180</v>
      </c>
      <c r="D145" s="16" t="s">
        <v>42</v>
      </c>
      <c r="E145" s="41"/>
      <c r="F145" s="31">
        <f>C145*E145</f>
        <v>0</v>
      </c>
    </row>
    <row r="146" spans="1:6" x14ac:dyDescent="0.2">
      <c r="A146" s="99"/>
      <c r="B146" s="65"/>
      <c r="C146" s="47"/>
      <c r="D146" s="48"/>
      <c r="E146" s="49"/>
      <c r="F146" s="49"/>
    </row>
    <row r="147" spans="1:6" x14ac:dyDescent="0.2">
      <c r="A147" s="100"/>
      <c r="B147" s="64"/>
      <c r="C147" s="50"/>
      <c r="D147" s="44"/>
      <c r="E147" s="45"/>
      <c r="F147" s="43"/>
    </row>
    <row r="148" spans="1:6" x14ac:dyDescent="0.2">
      <c r="A148" s="93">
        <f>COUNT($A$12:A147)+1</f>
        <v>28</v>
      </c>
      <c r="B148" s="35" t="s">
        <v>80</v>
      </c>
      <c r="C148" s="46"/>
      <c r="D148" s="16"/>
      <c r="E148" s="31"/>
      <c r="F148" s="32"/>
    </row>
    <row r="149" spans="1:6" ht="89.25" x14ac:dyDescent="0.2">
      <c r="A149" s="98"/>
      <c r="B149" s="36" t="s">
        <v>104</v>
      </c>
      <c r="C149" s="46"/>
      <c r="D149" s="16"/>
      <c r="E149" s="31"/>
      <c r="F149" s="32"/>
    </row>
    <row r="150" spans="1:6" x14ac:dyDescent="0.2">
      <c r="A150" s="98"/>
      <c r="B150" s="35" t="s">
        <v>81</v>
      </c>
      <c r="C150" s="46"/>
      <c r="D150" s="16"/>
      <c r="E150" s="31"/>
      <c r="F150" s="32"/>
    </row>
    <row r="151" spans="1:6" ht="25.5" x14ac:dyDescent="0.2">
      <c r="A151" s="98"/>
      <c r="B151" s="36" t="s">
        <v>82</v>
      </c>
      <c r="C151" s="46">
        <v>1640</v>
      </c>
      <c r="D151" s="33" t="s">
        <v>48</v>
      </c>
      <c r="E151" s="42"/>
      <c r="F151" s="34">
        <f>C151*E151</f>
        <v>0</v>
      </c>
    </row>
    <row r="152" spans="1:6" ht="25.5" x14ac:dyDescent="0.2">
      <c r="A152" s="98"/>
      <c r="B152" s="36" t="s">
        <v>508</v>
      </c>
      <c r="C152" s="46">
        <v>1640</v>
      </c>
      <c r="D152" s="33" t="s">
        <v>48</v>
      </c>
      <c r="E152" s="42"/>
      <c r="F152" s="34">
        <f>C152*E152</f>
        <v>0</v>
      </c>
    </row>
    <row r="153" spans="1:6" x14ac:dyDescent="0.2">
      <c r="A153" s="99"/>
      <c r="B153" s="65"/>
      <c r="C153" s="47"/>
      <c r="D153" s="75"/>
      <c r="E153" s="76"/>
      <c r="F153" s="76"/>
    </row>
    <row r="154" spans="1:6" x14ac:dyDescent="0.2">
      <c r="A154" s="100"/>
      <c r="B154" s="64"/>
      <c r="C154" s="50"/>
      <c r="D154" s="44"/>
      <c r="E154" s="45"/>
      <c r="F154" s="43"/>
    </row>
    <row r="155" spans="1:6" x14ac:dyDescent="0.2">
      <c r="A155" s="93">
        <f>COUNT($A$12:A154)+1</f>
        <v>29</v>
      </c>
      <c r="B155" s="35" t="s">
        <v>505</v>
      </c>
      <c r="C155" s="46"/>
      <c r="D155" s="16"/>
      <c r="E155" s="31"/>
      <c r="F155" s="32"/>
    </row>
    <row r="156" spans="1:6" ht="89.25" x14ac:dyDescent="0.2">
      <c r="A156" s="98"/>
      <c r="B156" s="36" t="s">
        <v>104</v>
      </c>
      <c r="C156" s="46"/>
      <c r="D156" s="16"/>
      <c r="E156" s="31"/>
      <c r="F156" s="32"/>
    </row>
    <row r="157" spans="1:6" x14ac:dyDescent="0.2">
      <c r="A157" s="98"/>
      <c r="B157" s="35" t="s">
        <v>81</v>
      </c>
      <c r="C157" s="46"/>
      <c r="D157" s="16"/>
      <c r="E157" s="31"/>
      <c r="F157" s="32"/>
    </row>
    <row r="158" spans="1:6" ht="25.5" x14ac:dyDescent="0.2">
      <c r="A158" s="98"/>
      <c r="B158" s="36" t="s">
        <v>506</v>
      </c>
      <c r="C158" s="46">
        <v>1640</v>
      </c>
      <c r="D158" s="33" t="s">
        <v>48</v>
      </c>
      <c r="E158" s="42"/>
      <c r="F158" s="34">
        <f>C158*E158</f>
        <v>0</v>
      </c>
    </row>
    <row r="159" spans="1:6" ht="25.5" x14ac:dyDescent="0.2">
      <c r="A159" s="98"/>
      <c r="B159" s="36" t="s">
        <v>507</v>
      </c>
      <c r="C159" s="46">
        <v>1640</v>
      </c>
      <c r="D159" s="33" t="s">
        <v>48</v>
      </c>
      <c r="E159" s="42"/>
      <c r="F159" s="34">
        <f>C159*E159</f>
        <v>0</v>
      </c>
    </row>
    <row r="160" spans="1:6" x14ac:dyDescent="0.2">
      <c r="A160" s="99"/>
      <c r="B160" s="65"/>
      <c r="C160" s="47"/>
      <c r="D160" s="75"/>
      <c r="E160" s="76"/>
      <c r="F160" s="76"/>
    </row>
    <row r="161" spans="1:6" x14ac:dyDescent="0.2">
      <c r="A161" s="100"/>
      <c r="B161" s="64"/>
      <c r="C161" s="50"/>
      <c r="D161" s="44"/>
      <c r="E161" s="45"/>
      <c r="F161" s="43"/>
    </row>
    <row r="162" spans="1:6" ht="25.5" x14ac:dyDescent="0.2">
      <c r="A162" s="93">
        <f>COUNT($A$12:A161)+1</f>
        <v>30</v>
      </c>
      <c r="B162" s="35" t="s">
        <v>83</v>
      </c>
      <c r="C162" s="46"/>
      <c r="D162" s="16"/>
      <c r="E162" s="31"/>
      <c r="F162" s="32"/>
    </row>
    <row r="163" spans="1:6" ht="89.25" x14ac:dyDescent="0.2">
      <c r="A163" s="98"/>
      <c r="B163" s="36" t="s">
        <v>104</v>
      </c>
      <c r="C163" s="46"/>
      <c r="D163" s="16"/>
      <c r="E163" s="31"/>
      <c r="F163" s="32"/>
    </row>
    <row r="164" spans="1:6" x14ac:dyDescent="0.2">
      <c r="A164" s="98"/>
      <c r="B164" s="35" t="s">
        <v>84</v>
      </c>
      <c r="C164" s="46"/>
      <c r="D164" s="16"/>
      <c r="E164" s="31"/>
      <c r="F164" s="32"/>
    </row>
    <row r="165" spans="1:6" ht="25.5" x14ac:dyDescent="0.2">
      <c r="A165" s="98"/>
      <c r="B165" s="36" t="s">
        <v>85</v>
      </c>
      <c r="C165" s="46">
        <v>30</v>
      </c>
      <c r="D165" s="33" t="s">
        <v>48</v>
      </c>
      <c r="E165" s="42"/>
      <c r="F165" s="34">
        <f>C165*E165</f>
        <v>0</v>
      </c>
    </row>
    <row r="166" spans="1:6" ht="25.5" x14ac:dyDescent="0.2">
      <c r="A166" s="98"/>
      <c r="B166" s="36" t="s">
        <v>105</v>
      </c>
      <c r="C166" s="46">
        <v>30</v>
      </c>
      <c r="D166" s="33" t="s">
        <v>48</v>
      </c>
      <c r="E166" s="42"/>
      <c r="F166" s="34">
        <f>C166*E166</f>
        <v>0</v>
      </c>
    </row>
    <row r="167" spans="1:6" x14ac:dyDescent="0.2">
      <c r="A167" s="99"/>
      <c r="B167" s="65"/>
      <c r="C167" s="47"/>
      <c r="D167" s="75"/>
      <c r="E167" s="76"/>
      <c r="F167" s="76"/>
    </row>
    <row r="168" spans="1:6" x14ac:dyDescent="0.2">
      <c r="A168" s="100"/>
      <c r="B168" s="64"/>
      <c r="C168" s="50"/>
      <c r="D168" s="73"/>
      <c r="E168" s="74"/>
      <c r="F168" s="74"/>
    </row>
    <row r="169" spans="1:6" ht="25.5" x14ac:dyDescent="0.2">
      <c r="A169" s="93">
        <f>COUNT($A$12:A168)+1</f>
        <v>31</v>
      </c>
      <c r="B169" s="35" t="s">
        <v>86</v>
      </c>
      <c r="C169" s="46"/>
      <c r="D169" s="33"/>
      <c r="E169" s="34"/>
      <c r="F169" s="34"/>
    </row>
    <row r="170" spans="1:6" ht="89.25" x14ac:dyDescent="0.2">
      <c r="A170" s="98"/>
      <c r="B170" s="36" t="s">
        <v>111</v>
      </c>
      <c r="C170" s="46"/>
      <c r="D170" s="6"/>
      <c r="E170" s="7"/>
      <c r="F170" s="7"/>
    </row>
    <row r="171" spans="1:6" x14ac:dyDescent="0.2">
      <c r="A171" s="98"/>
      <c r="B171" s="35" t="s">
        <v>84</v>
      </c>
      <c r="C171" s="46"/>
      <c r="D171" s="16"/>
      <c r="E171" s="31"/>
      <c r="F171" s="32"/>
    </row>
    <row r="172" spans="1:6" ht="25.5" x14ac:dyDescent="0.2">
      <c r="A172" s="98"/>
      <c r="B172" s="36" t="s">
        <v>106</v>
      </c>
      <c r="C172" s="46">
        <v>80</v>
      </c>
      <c r="D172" s="33" t="s">
        <v>48</v>
      </c>
      <c r="E172" s="42"/>
      <c r="F172" s="34">
        <f>C172*E172</f>
        <v>0</v>
      </c>
    </row>
    <row r="173" spans="1:6" x14ac:dyDescent="0.2">
      <c r="A173" s="99"/>
      <c r="B173" s="65"/>
      <c r="C173" s="47"/>
      <c r="D173" s="75"/>
      <c r="E173" s="76"/>
      <c r="F173" s="76"/>
    </row>
    <row r="174" spans="1:6" x14ac:dyDescent="0.2">
      <c r="A174" s="100"/>
      <c r="B174" s="64"/>
      <c r="C174" s="50"/>
      <c r="D174" s="44"/>
      <c r="E174" s="45"/>
      <c r="F174" s="43"/>
    </row>
    <row r="175" spans="1:6" x14ac:dyDescent="0.2">
      <c r="A175" s="93">
        <f>COUNT($A$12:A174)+1</f>
        <v>32</v>
      </c>
      <c r="B175" s="35" t="s">
        <v>88</v>
      </c>
      <c r="C175" s="46"/>
      <c r="D175" s="16"/>
      <c r="E175" s="31"/>
      <c r="F175" s="31"/>
    </row>
    <row r="176" spans="1:6" ht="76.5" x14ac:dyDescent="0.2">
      <c r="A176" s="98"/>
      <c r="B176" s="36" t="s">
        <v>89</v>
      </c>
      <c r="C176" s="46"/>
      <c r="D176" s="16"/>
      <c r="E176" s="31"/>
      <c r="F176" s="32"/>
    </row>
    <row r="177" spans="1:6" ht="14.25" x14ac:dyDescent="0.2">
      <c r="A177" s="98"/>
      <c r="B177" s="36"/>
      <c r="C177" s="46">
        <v>400</v>
      </c>
      <c r="D177" s="16" t="s">
        <v>42</v>
      </c>
      <c r="E177" s="41"/>
      <c r="F177" s="31">
        <f>C177*E177</f>
        <v>0</v>
      </c>
    </row>
    <row r="178" spans="1:6" x14ac:dyDescent="0.2">
      <c r="A178" s="99"/>
      <c r="B178" s="65"/>
      <c r="C178" s="47"/>
      <c r="D178" s="48"/>
      <c r="E178" s="49"/>
      <c r="F178" s="49"/>
    </row>
    <row r="179" spans="1:6" x14ac:dyDescent="0.2">
      <c r="A179" s="100"/>
      <c r="B179" s="64"/>
      <c r="C179" s="50"/>
      <c r="D179" s="44"/>
      <c r="E179" s="45"/>
      <c r="F179" s="45"/>
    </row>
    <row r="180" spans="1:6" x14ac:dyDescent="0.2">
      <c r="A180" s="93">
        <f>COUNT($A$12:A179)+1</f>
        <v>33</v>
      </c>
      <c r="B180" s="35" t="s">
        <v>90</v>
      </c>
      <c r="C180" s="46"/>
      <c r="D180" s="16"/>
      <c r="E180" s="31"/>
      <c r="F180" s="31"/>
    </row>
    <row r="181" spans="1:6" ht="89.25" x14ac:dyDescent="0.2">
      <c r="A181" s="98"/>
      <c r="B181" s="36" t="s">
        <v>91</v>
      </c>
      <c r="C181" s="46"/>
      <c r="D181" s="16"/>
      <c r="E181" s="31"/>
      <c r="F181" s="32"/>
    </row>
    <row r="182" spans="1:6" ht="14.25" x14ac:dyDescent="0.2">
      <c r="A182" s="98"/>
      <c r="B182" s="36"/>
      <c r="C182" s="46">
        <v>730</v>
      </c>
      <c r="D182" s="16" t="s">
        <v>42</v>
      </c>
      <c r="E182" s="41"/>
      <c r="F182" s="31">
        <f>C182*E182</f>
        <v>0</v>
      </c>
    </row>
    <row r="183" spans="1:6" x14ac:dyDescent="0.2">
      <c r="A183" s="99"/>
      <c r="B183" s="65"/>
      <c r="C183" s="47"/>
      <c r="D183" s="48"/>
      <c r="E183" s="49"/>
      <c r="F183" s="49"/>
    </row>
    <row r="184" spans="1:6" x14ac:dyDescent="0.2">
      <c r="A184" s="100"/>
      <c r="B184" s="69"/>
      <c r="C184" s="50"/>
      <c r="D184" s="44"/>
      <c r="E184" s="45"/>
      <c r="F184" s="45"/>
    </row>
    <row r="185" spans="1:6" x14ac:dyDescent="0.2">
      <c r="A185" s="93">
        <f>COUNT($A$12:A184)+1</f>
        <v>34</v>
      </c>
      <c r="B185" s="35" t="s">
        <v>21</v>
      </c>
      <c r="C185" s="46"/>
      <c r="D185" s="16"/>
      <c r="E185" s="31"/>
      <c r="F185" s="31"/>
    </row>
    <row r="186" spans="1:6" ht="25.5" x14ac:dyDescent="0.2">
      <c r="A186" s="98"/>
      <c r="B186" s="36" t="s">
        <v>20</v>
      </c>
      <c r="C186" s="46"/>
      <c r="D186" s="16"/>
      <c r="E186" s="31"/>
      <c r="F186" s="32"/>
    </row>
    <row r="187" spans="1:6" ht="14.25" x14ac:dyDescent="0.2">
      <c r="A187" s="98"/>
      <c r="B187" s="36"/>
      <c r="C187" s="46">
        <v>2320</v>
      </c>
      <c r="D187" s="16" t="s">
        <v>48</v>
      </c>
      <c r="E187" s="41"/>
      <c r="F187" s="31">
        <f>C187*E187</f>
        <v>0</v>
      </c>
    </row>
    <row r="188" spans="1:6" x14ac:dyDescent="0.2">
      <c r="A188" s="99"/>
      <c r="B188" s="65"/>
      <c r="C188" s="47"/>
      <c r="D188" s="48"/>
      <c r="E188" s="49"/>
      <c r="F188" s="49"/>
    </row>
    <row r="189" spans="1:6" x14ac:dyDescent="0.2">
      <c r="A189" s="100"/>
      <c r="B189" s="64"/>
      <c r="C189" s="50"/>
      <c r="D189" s="44"/>
      <c r="E189" s="45"/>
      <c r="F189" s="45"/>
    </row>
    <row r="190" spans="1:6" ht="25.5" x14ac:dyDescent="0.2">
      <c r="A190" s="93">
        <f>COUNT($A$12:A189)+1</f>
        <v>35</v>
      </c>
      <c r="B190" s="35" t="s">
        <v>94</v>
      </c>
      <c r="C190" s="46"/>
      <c r="D190" s="16"/>
      <c r="E190" s="31"/>
      <c r="F190" s="32"/>
    </row>
    <row r="191" spans="1:6" ht="63.75" x14ac:dyDescent="0.2">
      <c r="A191" s="98"/>
      <c r="B191" s="36" t="s">
        <v>174</v>
      </c>
      <c r="C191" s="46"/>
      <c r="D191" s="16"/>
      <c r="E191" s="31"/>
      <c r="F191" s="32"/>
    </row>
    <row r="192" spans="1:6" ht="14.25" x14ac:dyDescent="0.2">
      <c r="A192" s="98"/>
      <c r="B192" s="36" t="s">
        <v>37</v>
      </c>
      <c r="C192" s="46">
        <v>6372</v>
      </c>
      <c r="D192" s="16" t="s">
        <v>47</v>
      </c>
      <c r="E192" s="41"/>
      <c r="F192" s="31">
        <f>C192*E192</f>
        <v>0</v>
      </c>
    </row>
    <row r="193" spans="1:6" ht="14.25" x14ac:dyDescent="0.2">
      <c r="A193" s="98"/>
      <c r="B193" s="36" t="s">
        <v>38</v>
      </c>
      <c r="C193" s="46">
        <v>1593</v>
      </c>
      <c r="D193" s="16" t="s">
        <v>47</v>
      </c>
      <c r="E193" s="41"/>
      <c r="F193" s="31">
        <f>C193*E193</f>
        <v>0</v>
      </c>
    </row>
    <row r="194" spans="1:6" x14ac:dyDescent="0.2">
      <c r="A194" s="99"/>
      <c r="B194" s="65"/>
      <c r="C194" s="47"/>
      <c r="D194" s="48"/>
      <c r="E194" s="49"/>
      <c r="F194" s="49"/>
    </row>
    <row r="195" spans="1:6" x14ac:dyDescent="0.2">
      <c r="A195" s="100"/>
      <c r="B195" s="64"/>
      <c r="C195" s="50"/>
      <c r="D195" s="44"/>
      <c r="E195" s="45"/>
      <c r="F195" s="45"/>
    </row>
    <row r="196" spans="1:6" x14ac:dyDescent="0.2">
      <c r="A196" s="93">
        <f>COUNT($A$12:A195)+1</f>
        <v>36</v>
      </c>
      <c r="B196" s="35" t="s">
        <v>112</v>
      </c>
      <c r="C196" s="46"/>
      <c r="D196" s="16"/>
      <c r="E196" s="31"/>
      <c r="F196" s="32"/>
    </row>
    <row r="197" spans="1:6" ht="51" x14ac:dyDescent="0.2">
      <c r="A197" s="98"/>
      <c r="B197" s="36" t="s">
        <v>127</v>
      </c>
      <c r="C197" s="46"/>
      <c r="D197" s="16"/>
      <c r="E197" s="31"/>
      <c r="F197" s="32"/>
    </row>
    <row r="198" spans="1:6" ht="14.25" x14ac:dyDescent="0.2">
      <c r="A198" s="98"/>
      <c r="B198" s="36"/>
      <c r="C198" s="46">
        <v>54</v>
      </c>
      <c r="D198" s="16" t="s">
        <v>47</v>
      </c>
      <c r="E198" s="41"/>
      <c r="F198" s="31">
        <f>C198*E198</f>
        <v>0</v>
      </c>
    </row>
    <row r="199" spans="1:6" x14ac:dyDescent="0.2">
      <c r="A199" s="99"/>
      <c r="B199" s="65"/>
      <c r="C199" s="47"/>
      <c r="D199" s="48"/>
      <c r="E199" s="49"/>
      <c r="F199" s="49"/>
    </row>
    <row r="200" spans="1:6" x14ac:dyDescent="0.2">
      <c r="A200" s="100"/>
      <c r="B200" s="64"/>
      <c r="C200" s="50"/>
      <c r="D200" s="44"/>
      <c r="E200" s="45"/>
      <c r="F200" s="45"/>
    </row>
    <row r="201" spans="1:6" x14ac:dyDescent="0.2">
      <c r="A201" s="93">
        <f>COUNT($A$12:A200)+1</f>
        <v>37</v>
      </c>
      <c r="B201" s="35" t="s">
        <v>128</v>
      </c>
      <c r="C201" s="46"/>
      <c r="D201" s="16"/>
      <c r="E201" s="31"/>
      <c r="F201" s="31"/>
    </row>
    <row r="202" spans="1:6" ht="51" x14ac:dyDescent="0.2">
      <c r="A202" s="98"/>
      <c r="B202" s="36" t="s">
        <v>129</v>
      </c>
      <c r="C202" s="46"/>
      <c r="D202" s="16"/>
      <c r="E202" s="31"/>
      <c r="F202" s="31"/>
    </row>
    <row r="203" spans="1:6" ht="14.25" x14ac:dyDescent="0.2">
      <c r="A203" s="98"/>
      <c r="B203" s="36"/>
      <c r="C203" s="46">
        <v>1473</v>
      </c>
      <c r="D203" s="16" t="s">
        <v>47</v>
      </c>
      <c r="E203" s="41"/>
      <c r="F203" s="31">
        <f>C203*E203</f>
        <v>0</v>
      </c>
    </row>
    <row r="204" spans="1:6" x14ac:dyDescent="0.2">
      <c r="A204" s="99"/>
      <c r="B204" s="65"/>
      <c r="C204" s="47"/>
      <c r="D204" s="48"/>
      <c r="E204" s="49"/>
      <c r="F204" s="49"/>
    </row>
    <row r="205" spans="1:6" x14ac:dyDescent="0.2">
      <c r="A205" s="100"/>
      <c r="B205" s="64"/>
      <c r="C205" s="50"/>
      <c r="D205" s="44"/>
      <c r="E205" s="45"/>
      <c r="F205" s="45"/>
    </row>
    <row r="206" spans="1:6" x14ac:dyDescent="0.2">
      <c r="A206" s="93">
        <f>COUNT($A$12:A205)+1</f>
        <v>38</v>
      </c>
      <c r="B206" s="35" t="s">
        <v>27</v>
      </c>
      <c r="C206" s="46"/>
      <c r="D206" s="16"/>
      <c r="E206" s="31"/>
      <c r="F206" s="31"/>
    </row>
    <row r="207" spans="1:6" ht="63.75" x14ac:dyDescent="0.2">
      <c r="A207" s="98"/>
      <c r="B207" s="36" t="s">
        <v>171</v>
      </c>
      <c r="C207" s="46"/>
      <c r="D207" s="16"/>
      <c r="E207" s="31"/>
      <c r="F207" s="31"/>
    </row>
    <row r="208" spans="1:6" ht="14.25" x14ac:dyDescent="0.2">
      <c r="A208" s="98"/>
      <c r="B208" s="36"/>
      <c r="C208" s="46">
        <v>2810</v>
      </c>
      <c r="D208" s="16" t="s">
        <v>47</v>
      </c>
      <c r="E208" s="41"/>
      <c r="F208" s="31">
        <f>C208*E208</f>
        <v>0</v>
      </c>
    </row>
    <row r="209" spans="1:6" x14ac:dyDescent="0.2">
      <c r="A209" s="99"/>
      <c r="B209" s="65"/>
      <c r="C209" s="47"/>
      <c r="D209" s="48"/>
      <c r="E209" s="49"/>
      <c r="F209" s="49"/>
    </row>
    <row r="210" spans="1:6" x14ac:dyDescent="0.2">
      <c r="A210" s="100"/>
      <c r="B210" s="64"/>
      <c r="C210" s="50"/>
      <c r="D210" s="44"/>
      <c r="E210" s="45"/>
      <c r="F210" s="45"/>
    </row>
    <row r="211" spans="1:6" x14ac:dyDescent="0.2">
      <c r="A211" s="93">
        <f>COUNT($A$12:A210)+1</f>
        <v>39</v>
      </c>
      <c r="B211" s="35" t="s">
        <v>95</v>
      </c>
      <c r="C211" s="46"/>
      <c r="D211" s="16"/>
      <c r="E211" s="31"/>
      <c r="F211" s="31"/>
    </row>
    <row r="212" spans="1:6" ht="89.25" x14ac:dyDescent="0.2">
      <c r="A212" s="98"/>
      <c r="B212" s="36" t="s">
        <v>117</v>
      </c>
      <c r="C212" s="46"/>
      <c r="D212" s="16"/>
      <c r="E212" s="31"/>
      <c r="F212" s="31"/>
    </row>
    <row r="213" spans="1:6" ht="14.25" x14ac:dyDescent="0.2">
      <c r="A213" s="98"/>
      <c r="B213" s="36"/>
      <c r="C213" s="46">
        <v>1926</v>
      </c>
      <c r="D213" s="16" t="s">
        <v>47</v>
      </c>
      <c r="E213" s="41"/>
      <c r="F213" s="31">
        <f>C213*E213</f>
        <v>0</v>
      </c>
    </row>
    <row r="214" spans="1:6" x14ac:dyDescent="0.2">
      <c r="A214" s="99"/>
      <c r="B214" s="65"/>
      <c r="C214" s="47"/>
      <c r="D214" s="48"/>
      <c r="E214" s="49"/>
      <c r="F214" s="49"/>
    </row>
    <row r="215" spans="1:6" x14ac:dyDescent="0.2">
      <c r="A215" s="100"/>
      <c r="B215" s="64"/>
      <c r="C215" s="50"/>
      <c r="D215" s="44"/>
      <c r="E215" s="45"/>
      <c r="F215" s="45"/>
    </row>
    <row r="216" spans="1:6" x14ac:dyDescent="0.2">
      <c r="A216" s="93">
        <f>COUNT($A$12:A215)+1</f>
        <v>40</v>
      </c>
      <c r="B216" s="35" t="s">
        <v>96</v>
      </c>
      <c r="C216" s="46"/>
      <c r="D216" s="16"/>
      <c r="E216" s="31"/>
      <c r="F216" s="32"/>
    </row>
    <row r="217" spans="1:6" ht="63.75" x14ac:dyDescent="0.2">
      <c r="A217" s="98"/>
      <c r="B217" s="36" t="s">
        <v>118</v>
      </c>
      <c r="C217" s="46"/>
      <c r="D217" s="16"/>
      <c r="E217" s="31"/>
      <c r="F217" s="32"/>
    </row>
    <row r="218" spans="1:6" ht="14.25" x14ac:dyDescent="0.2">
      <c r="A218" s="98"/>
      <c r="B218" s="36"/>
      <c r="C218" s="46">
        <v>1755</v>
      </c>
      <c r="D218" s="16" t="s">
        <v>47</v>
      </c>
      <c r="E218" s="41"/>
      <c r="F218" s="31">
        <f>C218*E218</f>
        <v>0</v>
      </c>
    </row>
    <row r="219" spans="1:6" x14ac:dyDescent="0.2">
      <c r="A219" s="99"/>
      <c r="B219" s="65"/>
      <c r="C219" s="47"/>
      <c r="D219" s="48"/>
      <c r="E219" s="49"/>
      <c r="F219" s="49"/>
    </row>
    <row r="220" spans="1:6" x14ac:dyDescent="0.2">
      <c r="A220" s="100"/>
      <c r="B220" s="64"/>
      <c r="C220" s="50"/>
      <c r="D220" s="44"/>
      <c r="E220" s="45"/>
      <c r="F220" s="45"/>
    </row>
    <row r="221" spans="1:6" x14ac:dyDescent="0.2">
      <c r="A221" s="93">
        <f>COUNT($A$12:A220)+1</f>
        <v>41</v>
      </c>
      <c r="B221" s="35" t="s">
        <v>22</v>
      </c>
      <c r="C221" s="46"/>
      <c r="D221" s="16"/>
      <c r="E221" s="31"/>
      <c r="F221" s="32"/>
    </row>
    <row r="222" spans="1:6" ht="38.25" x14ac:dyDescent="0.2">
      <c r="A222" s="98"/>
      <c r="B222" s="36" t="s">
        <v>97</v>
      </c>
      <c r="C222" s="46"/>
      <c r="D222" s="16"/>
      <c r="E222" s="31"/>
      <c r="F222" s="32"/>
    </row>
    <row r="223" spans="1:6" ht="14.25" x14ac:dyDescent="0.2">
      <c r="A223" s="98"/>
      <c r="B223" s="36"/>
      <c r="C223" s="46">
        <v>3512</v>
      </c>
      <c r="D223" s="16" t="s">
        <v>47</v>
      </c>
      <c r="E223" s="41"/>
      <c r="F223" s="31">
        <f>C223*E223</f>
        <v>0</v>
      </c>
    </row>
    <row r="224" spans="1:6" x14ac:dyDescent="0.2">
      <c r="A224" s="99"/>
      <c r="B224" s="65"/>
      <c r="C224" s="47"/>
      <c r="D224" s="48"/>
      <c r="E224" s="49"/>
      <c r="F224" s="49"/>
    </row>
    <row r="225" spans="1:6" x14ac:dyDescent="0.2">
      <c r="A225" s="100"/>
      <c r="B225" s="69"/>
      <c r="C225" s="50"/>
      <c r="D225" s="86"/>
      <c r="E225" s="70"/>
      <c r="F225" s="70"/>
    </row>
    <row r="226" spans="1:6" x14ac:dyDescent="0.2">
      <c r="A226" s="93">
        <f>COUNT($A$12:A225)+1</f>
        <v>42</v>
      </c>
      <c r="B226" s="35" t="s">
        <v>24</v>
      </c>
      <c r="C226" s="46"/>
      <c r="D226" s="16"/>
      <c r="E226" s="31"/>
      <c r="F226" s="31"/>
    </row>
    <row r="227" spans="1:6" ht="38.25" x14ac:dyDescent="0.2">
      <c r="A227" s="98"/>
      <c r="B227" s="36" t="s">
        <v>23</v>
      </c>
      <c r="C227" s="46"/>
      <c r="D227" s="16"/>
      <c r="E227" s="31"/>
      <c r="F227" s="32"/>
    </row>
    <row r="228" spans="1:6" ht="14.25" x14ac:dyDescent="0.2">
      <c r="A228" s="98"/>
      <c r="B228" s="36"/>
      <c r="C228" s="46">
        <v>4610</v>
      </c>
      <c r="D228" s="16" t="s">
        <v>47</v>
      </c>
      <c r="E228" s="41"/>
      <c r="F228" s="31">
        <f>C228*E228</f>
        <v>0</v>
      </c>
    </row>
    <row r="229" spans="1:6" x14ac:dyDescent="0.2">
      <c r="A229" s="99"/>
      <c r="B229" s="65"/>
      <c r="C229" s="47"/>
      <c r="D229" s="48"/>
      <c r="E229" s="49"/>
      <c r="F229" s="49"/>
    </row>
    <row r="230" spans="1:6" x14ac:dyDescent="0.2">
      <c r="A230" s="100"/>
      <c r="B230" s="64"/>
      <c r="C230" s="50"/>
      <c r="D230" s="44"/>
      <c r="E230" s="45"/>
      <c r="F230" s="45"/>
    </row>
    <row r="231" spans="1:6" x14ac:dyDescent="0.2">
      <c r="A231" s="93">
        <f>COUNT($A$12:A230)+1</f>
        <v>43</v>
      </c>
      <c r="B231" s="35" t="s">
        <v>25</v>
      </c>
      <c r="C231" s="46"/>
      <c r="D231" s="16"/>
      <c r="E231" s="31"/>
      <c r="F231" s="31"/>
    </row>
    <row r="232" spans="1:6" ht="25.5" x14ac:dyDescent="0.2">
      <c r="A232" s="98"/>
      <c r="B232" s="36" t="s">
        <v>131</v>
      </c>
      <c r="C232" s="46"/>
      <c r="D232" s="16"/>
      <c r="E232" s="31"/>
      <c r="F232" s="32"/>
    </row>
    <row r="233" spans="1:6" ht="14.25" x14ac:dyDescent="0.2">
      <c r="A233" s="98"/>
      <c r="B233" s="36"/>
      <c r="C233" s="46">
        <v>2110</v>
      </c>
      <c r="D233" s="16" t="s">
        <v>42</v>
      </c>
      <c r="E233" s="41"/>
      <c r="F233" s="31">
        <f>C233*E233</f>
        <v>0</v>
      </c>
    </row>
    <row r="234" spans="1:6" x14ac:dyDescent="0.2">
      <c r="A234" s="99"/>
      <c r="B234" s="65"/>
      <c r="C234" s="47"/>
      <c r="D234" s="48"/>
      <c r="E234" s="49"/>
      <c r="F234" s="49"/>
    </row>
    <row r="235" spans="1:6" x14ac:dyDescent="0.2">
      <c r="A235" s="100"/>
      <c r="B235" s="64"/>
      <c r="C235" s="50"/>
      <c r="D235" s="44"/>
      <c r="E235" s="45"/>
      <c r="F235" s="45"/>
    </row>
    <row r="236" spans="1:6" x14ac:dyDescent="0.2">
      <c r="A236" s="93">
        <f>COUNT($A$12:A235)+1</f>
        <v>44</v>
      </c>
      <c r="B236" s="35" t="s">
        <v>132</v>
      </c>
      <c r="C236" s="46"/>
      <c r="D236" s="16"/>
      <c r="E236" s="31"/>
      <c r="F236" s="31"/>
    </row>
    <row r="237" spans="1:6" ht="89.25" x14ac:dyDescent="0.2">
      <c r="A237" s="98"/>
      <c r="B237" s="36" t="s">
        <v>133</v>
      </c>
      <c r="C237" s="46"/>
      <c r="D237" s="16"/>
      <c r="E237" s="31"/>
      <c r="F237" s="31"/>
    </row>
    <row r="238" spans="1:6" ht="14.25" x14ac:dyDescent="0.2">
      <c r="A238" s="98"/>
      <c r="B238" s="35" t="s">
        <v>177</v>
      </c>
      <c r="C238" s="46">
        <v>1000</v>
      </c>
      <c r="D238" s="16" t="s">
        <v>42</v>
      </c>
      <c r="E238" s="41"/>
      <c r="F238" s="31">
        <f t="shared" ref="F238" si="0">C238*E238</f>
        <v>0</v>
      </c>
    </row>
    <row r="239" spans="1:6" x14ac:dyDescent="0.2">
      <c r="A239" s="99"/>
      <c r="B239" s="65"/>
      <c r="C239" s="47"/>
      <c r="D239" s="48"/>
      <c r="E239" s="49"/>
      <c r="F239" s="49"/>
    </row>
    <row r="240" spans="1:6" x14ac:dyDescent="0.2">
      <c r="A240" s="100"/>
      <c r="B240" s="64"/>
      <c r="C240" s="50"/>
      <c r="D240" s="44"/>
      <c r="E240" s="45"/>
      <c r="F240" s="45"/>
    </row>
    <row r="241" spans="1:6" x14ac:dyDescent="0.2">
      <c r="A241" s="93">
        <f>COUNT($A$12:A240)+1</f>
        <v>45</v>
      </c>
      <c r="B241" s="35" t="s">
        <v>134</v>
      </c>
      <c r="C241" s="46"/>
      <c r="D241" s="16"/>
      <c r="E241" s="31"/>
      <c r="F241" s="31"/>
    </row>
    <row r="242" spans="1:6" ht="267.75" x14ac:dyDescent="0.2">
      <c r="A242" s="98"/>
      <c r="B242" s="36" t="s">
        <v>135</v>
      </c>
      <c r="C242" s="46"/>
      <c r="D242" s="16"/>
      <c r="E242" s="31"/>
      <c r="F242" s="31"/>
    </row>
    <row r="243" spans="1:6" x14ac:dyDescent="0.2">
      <c r="A243" s="98"/>
      <c r="B243" s="36" t="s">
        <v>136</v>
      </c>
      <c r="C243" s="46"/>
      <c r="D243" s="16"/>
      <c r="E243" s="31"/>
      <c r="F243" s="31"/>
    </row>
    <row r="244" spans="1:6" x14ac:dyDescent="0.2">
      <c r="A244" s="98"/>
      <c r="B244" s="35" t="s">
        <v>180</v>
      </c>
      <c r="C244" s="46"/>
      <c r="D244" s="16"/>
      <c r="E244" s="31"/>
      <c r="F244" s="31"/>
    </row>
    <row r="245" spans="1:6" ht="14.25" x14ac:dyDescent="0.2">
      <c r="A245" s="98"/>
      <c r="B245" s="36" t="s">
        <v>179</v>
      </c>
      <c r="C245" s="46">
        <v>3</v>
      </c>
      <c r="D245" s="16" t="s">
        <v>42</v>
      </c>
      <c r="E245" s="41"/>
      <c r="F245" s="31">
        <f>+E245*C245</f>
        <v>0</v>
      </c>
    </row>
    <row r="246" spans="1:6" ht="14.25" x14ac:dyDescent="0.2">
      <c r="A246" s="98"/>
      <c r="B246" s="105" t="s">
        <v>178</v>
      </c>
      <c r="C246" s="46">
        <v>30</v>
      </c>
      <c r="D246" s="16" t="s">
        <v>42</v>
      </c>
      <c r="E246" s="41"/>
      <c r="F246" s="31">
        <f>+E246*C246</f>
        <v>0</v>
      </c>
    </row>
    <row r="247" spans="1:6" x14ac:dyDescent="0.2">
      <c r="A247" s="99"/>
      <c r="B247" s="65"/>
      <c r="C247" s="47"/>
      <c r="D247" s="48"/>
      <c r="E247" s="49"/>
      <c r="F247" s="49"/>
    </row>
    <row r="248" spans="1:6" x14ac:dyDescent="0.2">
      <c r="A248" s="100"/>
      <c r="B248" s="64"/>
      <c r="C248" s="50"/>
      <c r="D248" s="44"/>
      <c r="E248" s="45"/>
      <c r="F248" s="45"/>
    </row>
    <row r="249" spans="1:6" x14ac:dyDescent="0.2">
      <c r="A249" s="93">
        <f>COUNT($A$12:A248)+1</f>
        <v>46</v>
      </c>
      <c r="B249" s="35" t="s">
        <v>138</v>
      </c>
      <c r="C249" s="46"/>
      <c r="D249" s="16"/>
      <c r="E249" s="31"/>
      <c r="F249" s="31"/>
    </row>
    <row r="250" spans="1:6" ht="51" x14ac:dyDescent="0.2">
      <c r="A250" s="98"/>
      <c r="B250" s="36" t="s">
        <v>139</v>
      </c>
      <c r="C250" s="46"/>
      <c r="D250" s="16"/>
      <c r="E250" s="31"/>
      <c r="F250" s="31"/>
    </row>
    <row r="251" spans="1:6" x14ac:dyDescent="0.2">
      <c r="A251" s="98"/>
      <c r="B251" s="36" t="s">
        <v>137</v>
      </c>
      <c r="C251" s="46">
        <v>2</v>
      </c>
      <c r="D251" s="16" t="s">
        <v>1</v>
      </c>
      <c r="E251" s="41"/>
      <c r="F251" s="31">
        <f>+E251*C251</f>
        <v>0</v>
      </c>
    </row>
    <row r="252" spans="1:6" x14ac:dyDescent="0.2">
      <c r="A252" s="98"/>
      <c r="B252" s="105" t="s">
        <v>178</v>
      </c>
      <c r="C252" s="46">
        <v>18</v>
      </c>
      <c r="D252" s="16" t="s">
        <v>1</v>
      </c>
      <c r="E252" s="41"/>
      <c r="F252" s="31">
        <f>+E252*C252</f>
        <v>0</v>
      </c>
    </row>
    <row r="253" spans="1:6" x14ac:dyDescent="0.2">
      <c r="A253" s="99"/>
      <c r="B253" s="65"/>
      <c r="C253" s="47"/>
      <c r="D253" s="48"/>
      <c r="E253" s="49"/>
      <c r="F253" s="49"/>
    </row>
    <row r="254" spans="1:6" x14ac:dyDescent="0.2">
      <c r="A254" s="100"/>
      <c r="B254" s="64"/>
      <c r="C254" s="50"/>
      <c r="D254" s="44"/>
      <c r="E254" s="45"/>
      <c r="F254" s="45"/>
    </row>
    <row r="255" spans="1:6" x14ac:dyDescent="0.2">
      <c r="A255" s="93">
        <f>COUNT($A$12:A254)+1</f>
        <v>47</v>
      </c>
      <c r="B255" s="35" t="s">
        <v>140</v>
      </c>
      <c r="C255" s="46"/>
      <c r="D255" s="16"/>
      <c r="E255" s="31"/>
      <c r="F255" s="31"/>
    </row>
    <row r="256" spans="1:6" ht="204" x14ac:dyDescent="0.2">
      <c r="A256" s="98"/>
      <c r="B256" s="36" t="s">
        <v>141</v>
      </c>
      <c r="C256" s="46"/>
      <c r="D256" s="16"/>
      <c r="E256" s="31"/>
      <c r="F256" s="31"/>
    </row>
    <row r="257" spans="1:6" x14ac:dyDescent="0.2">
      <c r="A257" s="98"/>
      <c r="B257" s="36" t="s">
        <v>179</v>
      </c>
      <c r="C257" s="46">
        <v>2</v>
      </c>
      <c r="D257" s="16" t="s">
        <v>1</v>
      </c>
      <c r="E257" s="41"/>
      <c r="F257" s="31">
        <f>+E257*C257</f>
        <v>0</v>
      </c>
    </row>
    <row r="258" spans="1:6" x14ac:dyDescent="0.2">
      <c r="A258" s="98"/>
      <c r="B258" s="106" t="s">
        <v>172</v>
      </c>
      <c r="C258" s="46">
        <v>18</v>
      </c>
      <c r="D258" s="16" t="s">
        <v>1</v>
      </c>
      <c r="E258" s="41"/>
      <c r="F258" s="31">
        <f>+E258*C258</f>
        <v>0</v>
      </c>
    </row>
    <row r="259" spans="1:6" x14ac:dyDescent="0.2">
      <c r="A259" s="99"/>
      <c r="B259" s="65"/>
      <c r="C259" s="47"/>
      <c r="D259" s="48"/>
      <c r="E259" s="49"/>
      <c r="F259" s="49"/>
    </row>
    <row r="260" spans="1:6" x14ac:dyDescent="0.2">
      <c r="A260" s="100"/>
      <c r="B260" s="64"/>
      <c r="C260" s="50"/>
      <c r="D260" s="44"/>
      <c r="E260" s="45"/>
      <c r="F260" s="45"/>
    </row>
    <row r="261" spans="1:6" ht="25.5" x14ac:dyDescent="0.2">
      <c r="A261" s="93">
        <f>COUNT($A$12:A260)+1</f>
        <v>48</v>
      </c>
      <c r="B261" s="35" t="s">
        <v>142</v>
      </c>
      <c r="C261" s="46"/>
      <c r="D261" s="16"/>
      <c r="E261" s="31"/>
      <c r="F261" s="31"/>
    </row>
    <row r="262" spans="1:6" ht="127.5" x14ac:dyDescent="0.2">
      <c r="A262" s="98"/>
      <c r="B262" s="36" t="s">
        <v>143</v>
      </c>
      <c r="C262" s="46"/>
      <c r="D262" s="16"/>
      <c r="E262" s="31"/>
      <c r="F262" s="31"/>
    </row>
    <row r="263" spans="1:6" x14ac:dyDescent="0.2">
      <c r="A263" s="98"/>
      <c r="B263" s="36" t="s">
        <v>181</v>
      </c>
      <c r="C263" s="46">
        <v>5</v>
      </c>
      <c r="D263" s="16" t="s">
        <v>1</v>
      </c>
      <c r="E263" s="41"/>
      <c r="F263" s="31">
        <f>+E263*C263</f>
        <v>0</v>
      </c>
    </row>
    <row r="264" spans="1:6" x14ac:dyDescent="0.2">
      <c r="A264" s="99"/>
      <c r="B264" s="65"/>
      <c r="C264" s="47"/>
      <c r="D264" s="48"/>
      <c r="E264" s="49"/>
      <c r="F264" s="49"/>
    </row>
    <row r="265" spans="1:6" x14ac:dyDescent="0.2">
      <c r="A265" s="100"/>
      <c r="B265" s="64"/>
      <c r="C265" s="50"/>
      <c r="D265" s="44"/>
      <c r="E265" s="45"/>
      <c r="F265" s="45"/>
    </row>
    <row r="266" spans="1:6" ht="51" x14ac:dyDescent="0.2">
      <c r="A266" s="93">
        <f>COUNT($A$10:A265)+1</f>
        <v>49</v>
      </c>
      <c r="B266" s="35" t="s">
        <v>210</v>
      </c>
      <c r="C266" s="46"/>
      <c r="D266" s="16"/>
      <c r="E266" s="31"/>
      <c r="F266" s="31"/>
    </row>
    <row r="267" spans="1:6" ht="51" x14ac:dyDescent="0.2">
      <c r="A267" s="98"/>
      <c r="B267" s="36" t="s">
        <v>144</v>
      </c>
      <c r="C267" s="46"/>
      <c r="D267" s="16"/>
      <c r="E267" s="31"/>
      <c r="F267" s="31"/>
    </row>
    <row r="268" spans="1:6" ht="14.25" x14ac:dyDescent="0.2">
      <c r="A268" s="98"/>
      <c r="B268" s="35"/>
      <c r="C268" s="46">
        <v>1.5</v>
      </c>
      <c r="D268" s="16" t="s">
        <v>47</v>
      </c>
      <c r="E268" s="41"/>
      <c r="F268" s="31">
        <f>C268*E268</f>
        <v>0</v>
      </c>
    </row>
    <row r="269" spans="1:6" x14ac:dyDescent="0.2">
      <c r="A269" s="99"/>
      <c r="B269" s="65"/>
      <c r="C269" s="47"/>
      <c r="D269" s="48"/>
      <c r="E269" s="49"/>
      <c r="F269" s="49"/>
    </row>
    <row r="270" spans="1:6" x14ac:dyDescent="0.2">
      <c r="A270" s="100"/>
      <c r="B270" s="64"/>
      <c r="C270" s="50"/>
      <c r="D270" s="44"/>
      <c r="E270" s="45"/>
      <c r="F270" s="45"/>
    </row>
    <row r="271" spans="1:6" ht="38.25" x14ac:dyDescent="0.2">
      <c r="A271" s="93">
        <f>COUNT($A$10:A270)+1</f>
        <v>50</v>
      </c>
      <c r="B271" s="35" t="s">
        <v>211</v>
      </c>
      <c r="C271" s="46"/>
      <c r="D271" s="16"/>
      <c r="E271" s="31"/>
      <c r="F271" s="31"/>
    </row>
    <row r="272" spans="1:6" ht="51" x14ac:dyDescent="0.2">
      <c r="A272" s="98"/>
      <c r="B272" s="36" t="s">
        <v>145</v>
      </c>
      <c r="C272" s="46"/>
      <c r="D272" s="16"/>
      <c r="E272" s="31"/>
      <c r="F272" s="31"/>
    </row>
    <row r="273" spans="1:6" ht="14.25" x14ac:dyDescent="0.2">
      <c r="A273" s="98"/>
      <c r="B273" s="35"/>
      <c r="C273" s="46">
        <v>1.8</v>
      </c>
      <c r="D273" s="16" t="s">
        <v>47</v>
      </c>
      <c r="E273" s="41"/>
      <c r="F273" s="31">
        <f>C273*E273</f>
        <v>0</v>
      </c>
    </row>
    <row r="274" spans="1:6" x14ac:dyDescent="0.2">
      <c r="A274" s="99"/>
      <c r="B274" s="65"/>
      <c r="C274" s="47"/>
      <c r="D274" s="48"/>
      <c r="E274" s="49"/>
      <c r="F274" s="49"/>
    </row>
    <row r="275" spans="1:6" x14ac:dyDescent="0.2">
      <c r="A275" s="100"/>
      <c r="B275" s="64"/>
      <c r="C275" s="50"/>
      <c r="D275" s="44"/>
      <c r="E275" s="45"/>
      <c r="F275" s="45"/>
    </row>
    <row r="276" spans="1:6" x14ac:dyDescent="0.2">
      <c r="A276" s="93">
        <f>COUNT($A$10:A275)+1</f>
        <v>51</v>
      </c>
      <c r="B276" s="35" t="s">
        <v>146</v>
      </c>
      <c r="C276" s="46"/>
      <c r="D276" s="16"/>
      <c r="E276" s="31"/>
      <c r="F276" s="31"/>
    </row>
    <row r="277" spans="1:6" ht="114.75" x14ac:dyDescent="0.2">
      <c r="A277" s="98"/>
      <c r="B277" s="36" t="s">
        <v>147</v>
      </c>
      <c r="C277" s="46"/>
      <c r="D277" s="16"/>
      <c r="E277" s="31"/>
      <c r="F277" s="31"/>
    </row>
    <row r="278" spans="1:6" ht="14.25" x14ac:dyDescent="0.2">
      <c r="A278" s="98"/>
      <c r="B278" s="35"/>
      <c r="C278" s="46">
        <v>1.5</v>
      </c>
      <c r="D278" s="16" t="s">
        <v>42</v>
      </c>
      <c r="E278" s="41"/>
      <c r="F278" s="31">
        <f>C278*E278</f>
        <v>0</v>
      </c>
    </row>
    <row r="279" spans="1:6" x14ac:dyDescent="0.2">
      <c r="A279" s="99"/>
      <c r="B279" s="65"/>
      <c r="C279" s="47"/>
      <c r="D279" s="48"/>
      <c r="E279" s="49"/>
      <c r="F279" s="49"/>
    </row>
    <row r="280" spans="1:6" x14ac:dyDescent="0.2">
      <c r="A280" s="100"/>
      <c r="B280" s="64"/>
      <c r="C280" s="50"/>
      <c r="D280" s="44"/>
      <c r="E280" s="45"/>
      <c r="F280" s="45"/>
    </row>
    <row r="281" spans="1:6" x14ac:dyDescent="0.2">
      <c r="A281" s="93">
        <f>COUNT($A$10:A280)+1</f>
        <v>52</v>
      </c>
      <c r="B281" s="35" t="s">
        <v>148</v>
      </c>
      <c r="C281" s="46"/>
      <c r="D281" s="16"/>
      <c r="E281" s="31"/>
      <c r="F281" s="31"/>
    </row>
    <row r="282" spans="1:6" ht="114.75" x14ac:dyDescent="0.2">
      <c r="A282" s="98"/>
      <c r="B282" s="36" t="s">
        <v>149</v>
      </c>
      <c r="C282" s="46"/>
      <c r="D282" s="16"/>
      <c r="E282" s="31"/>
      <c r="F282" s="31"/>
    </row>
    <row r="283" spans="1:6" ht="14.25" x14ac:dyDescent="0.2">
      <c r="A283" s="98"/>
      <c r="B283" s="35"/>
      <c r="C283" s="46">
        <v>1.8</v>
      </c>
      <c r="D283" s="16" t="s">
        <v>42</v>
      </c>
      <c r="E283" s="41"/>
      <c r="F283" s="31">
        <f>C283*E283</f>
        <v>0</v>
      </c>
    </row>
    <row r="284" spans="1:6" x14ac:dyDescent="0.2">
      <c r="A284" s="99"/>
      <c r="B284" s="65"/>
      <c r="C284" s="47"/>
      <c r="D284" s="48"/>
      <c r="E284" s="49"/>
      <c r="F284" s="49"/>
    </row>
    <row r="285" spans="1:6" x14ac:dyDescent="0.2">
      <c r="A285" s="100"/>
      <c r="B285" s="64"/>
      <c r="C285" s="50"/>
      <c r="D285" s="44"/>
      <c r="E285" s="45"/>
      <c r="F285" s="45"/>
    </row>
    <row r="286" spans="1:6" x14ac:dyDescent="0.2">
      <c r="A286" s="93">
        <f>COUNT($A$10:A285)+1</f>
        <v>53</v>
      </c>
      <c r="B286" s="35" t="s">
        <v>150</v>
      </c>
      <c r="C286" s="46"/>
      <c r="D286" s="16"/>
      <c r="E286" s="31"/>
      <c r="F286" s="31"/>
    </row>
    <row r="287" spans="1:6" ht="178.5" x14ac:dyDescent="0.2">
      <c r="A287" s="98"/>
      <c r="B287" s="36" t="s">
        <v>214</v>
      </c>
      <c r="C287" s="46"/>
      <c r="D287" s="16"/>
      <c r="E287" s="31"/>
      <c r="F287" s="31"/>
    </row>
    <row r="288" spans="1:6" x14ac:dyDescent="0.2">
      <c r="A288" s="98"/>
      <c r="B288" s="35" t="s">
        <v>212</v>
      </c>
      <c r="C288" s="46">
        <v>1</v>
      </c>
      <c r="D288" s="16" t="s">
        <v>152</v>
      </c>
      <c r="E288" s="41"/>
      <c r="F288" s="31">
        <f>C288*E288</f>
        <v>0</v>
      </c>
    </row>
    <row r="289" spans="1:6" x14ac:dyDescent="0.2">
      <c r="A289" s="99"/>
      <c r="B289" s="65"/>
      <c r="C289" s="47"/>
      <c r="D289" s="48"/>
      <c r="E289" s="49"/>
      <c r="F289" s="49"/>
    </row>
    <row r="290" spans="1:6" x14ac:dyDescent="0.2">
      <c r="A290" s="100"/>
      <c r="B290" s="64"/>
      <c r="C290" s="50"/>
      <c r="D290" s="44"/>
      <c r="E290" s="45"/>
      <c r="F290" s="45"/>
    </row>
    <row r="291" spans="1:6" x14ac:dyDescent="0.2">
      <c r="A291" s="93">
        <f>COUNT($A$10:A290)+1</f>
        <v>54</v>
      </c>
      <c r="B291" s="35" t="s">
        <v>244</v>
      </c>
      <c r="C291" s="46"/>
      <c r="D291" s="16"/>
      <c r="E291" s="31"/>
      <c r="F291" s="31"/>
    </row>
    <row r="292" spans="1:6" ht="102" x14ac:dyDescent="0.2">
      <c r="A292" s="98"/>
      <c r="B292" s="36" t="s">
        <v>245</v>
      </c>
      <c r="C292" s="46"/>
      <c r="D292" s="16"/>
      <c r="E292" s="31"/>
      <c r="F292" s="31"/>
    </row>
    <row r="293" spans="1:6" x14ac:dyDescent="0.2">
      <c r="A293" s="98"/>
      <c r="B293" s="35"/>
      <c r="C293" s="46">
        <v>1</v>
      </c>
      <c r="D293" s="16" t="s">
        <v>1</v>
      </c>
      <c r="E293" s="41"/>
      <c r="F293" s="31">
        <f>C293*E293</f>
        <v>0</v>
      </c>
    </row>
    <row r="294" spans="1:6" x14ac:dyDescent="0.2">
      <c r="A294" s="99"/>
      <c r="B294" s="65"/>
      <c r="C294" s="47"/>
      <c r="D294" s="48"/>
      <c r="E294" s="49"/>
      <c r="F294" s="49"/>
    </row>
    <row r="295" spans="1:6" x14ac:dyDescent="0.2">
      <c r="A295" s="100"/>
      <c r="B295" s="64"/>
      <c r="C295" s="50"/>
      <c r="D295" s="44"/>
      <c r="E295" s="45"/>
      <c r="F295" s="45"/>
    </row>
    <row r="296" spans="1:6" x14ac:dyDescent="0.2">
      <c r="A296" s="93">
        <f>COUNT($A$10:A289)+1</f>
        <v>54</v>
      </c>
      <c r="B296" s="35" t="s">
        <v>153</v>
      </c>
      <c r="C296" s="46"/>
      <c r="D296" s="16"/>
      <c r="E296" s="31"/>
      <c r="F296" s="31"/>
    </row>
    <row r="297" spans="1:6" ht="38.25" x14ac:dyDescent="0.2">
      <c r="A297" s="98"/>
      <c r="B297" s="36" t="s">
        <v>154</v>
      </c>
      <c r="C297" s="46"/>
      <c r="D297" s="16"/>
      <c r="E297" s="31"/>
      <c r="F297" s="31"/>
    </row>
    <row r="298" spans="1:6" x14ac:dyDescent="0.2">
      <c r="A298" s="98"/>
      <c r="B298" s="35"/>
      <c r="C298" s="46">
        <v>355</v>
      </c>
      <c r="D298" s="16" t="s">
        <v>1</v>
      </c>
      <c r="E298" s="41"/>
      <c r="F298" s="31">
        <f>C298*E298</f>
        <v>0</v>
      </c>
    </row>
    <row r="299" spans="1:6" x14ac:dyDescent="0.2">
      <c r="A299" s="99"/>
      <c r="B299" s="65"/>
      <c r="C299" s="47"/>
      <c r="D299" s="48"/>
      <c r="E299" s="49"/>
      <c r="F299" s="49"/>
    </row>
    <row r="300" spans="1:6" x14ac:dyDescent="0.2">
      <c r="A300" s="100"/>
      <c r="B300" s="64"/>
      <c r="C300" s="50"/>
      <c r="D300" s="44"/>
      <c r="E300" s="45"/>
      <c r="F300" s="45"/>
    </row>
    <row r="301" spans="1:6" x14ac:dyDescent="0.2">
      <c r="A301" s="93">
        <f>COUNT($A$10:A300)+1</f>
        <v>56</v>
      </c>
      <c r="B301" s="35" t="s">
        <v>155</v>
      </c>
      <c r="C301" s="46"/>
      <c r="D301" s="16"/>
      <c r="E301" s="31"/>
      <c r="F301" s="31"/>
    </row>
    <row r="302" spans="1:6" ht="89.25" x14ac:dyDescent="0.2">
      <c r="A302" s="98"/>
      <c r="B302" s="36" t="s">
        <v>156</v>
      </c>
      <c r="C302" s="46"/>
      <c r="D302" s="16"/>
      <c r="E302" s="31"/>
      <c r="F302" s="31"/>
    </row>
    <row r="303" spans="1:6" ht="14.25" x14ac:dyDescent="0.2">
      <c r="A303" s="98"/>
      <c r="B303" s="35"/>
      <c r="C303" s="46">
        <v>980</v>
      </c>
      <c r="D303" s="16" t="s">
        <v>42</v>
      </c>
      <c r="E303" s="41"/>
      <c r="F303" s="31">
        <f>C303*E303</f>
        <v>0</v>
      </c>
    </row>
    <row r="304" spans="1:6" x14ac:dyDescent="0.2">
      <c r="A304" s="99"/>
      <c r="B304" s="65"/>
      <c r="C304" s="47"/>
      <c r="D304" s="48"/>
      <c r="E304" s="49"/>
      <c r="F304" s="49"/>
    </row>
    <row r="305" spans="1:6" x14ac:dyDescent="0.2">
      <c r="A305" s="100"/>
      <c r="B305" s="64"/>
      <c r="C305" s="50"/>
      <c r="D305" s="44"/>
      <c r="E305" s="45"/>
      <c r="F305" s="45"/>
    </row>
    <row r="306" spans="1:6" x14ac:dyDescent="0.2">
      <c r="A306" s="93">
        <f>COUNT($A$10:A305)+1</f>
        <v>57</v>
      </c>
      <c r="B306" s="35" t="s">
        <v>157</v>
      </c>
      <c r="C306" s="46"/>
      <c r="D306" s="16"/>
      <c r="E306" s="31"/>
      <c r="F306" s="31"/>
    </row>
    <row r="307" spans="1:6" ht="38.25" x14ac:dyDescent="0.2">
      <c r="A307" s="98"/>
      <c r="B307" s="36" t="s">
        <v>158</v>
      </c>
      <c r="C307" s="46"/>
      <c r="D307" s="16"/>
      <c r="E307" s="31"/>
      <c r="F307" s="31"/>
    </row>
    <row r="308" spans="1:6" ht="14.25" x14ac:dyDescent="0.2">
      <c r="A308" s="98"/>
      <c r="B308" s="35"/>
      <c r="C308" s="46">
        <v>980</v>
      </c>
      <c r="D308" s="16" t="s">
        <v>42</v>
      </c>
      <c r="E308" s="41"/>
      <c r="F308" s="31">
        <f>C308*E308</f>
        <v>0</v>
      </c>
    </row>
    <row r="309" spans="1:6" x14ac:dyDescent="0.2">
      <c r="A309" s="99"/>
      <c r="B309" s="65"/>
      <c r="C309" s="47"/>
      <c r="D309" s="48"/>
      <c r="E309" s="49"/>
      <c r="F309" s="49"/>
    </row>
    <row r="310" spans="1:6" x14ac:dyDescent="0.2">
      <c r="A310" s="100"/>
      <c r="B310" s="64"/>
      <c r="C310" s="50"/>
      <c r="D310" s="44"/>
      <c r="E310" s="45"/>
      <c r="F310" s="45"/>
    </row>
    <row r="311" spans="1:6" x14ac:dyDescent="0.2">
      <c r="A311" s="93">
        <f>COUNT($A$10:A309)+1</f>
        <v>58</v>
      </c>
      <c r="B311" s="35" t="s">
        <v>159</v>
      </c>
      <c r="C311" s="46"/>
      <c r="D311" s="16"/>
      <c r="E311" s="31"/>
      <c r="F311" s="31"/>
    </row>
    <row r="312" spans="1:6" ht="63.75" x14ac:dyDescent="0.2">
      <c r="A312" s="98"/>
      <c r="B312" s="36" t="s">
        <v>160</v>
      </c>
      <c r="C312" s="46"/>
      <c r="D312" s="16"/>
      <c r="E312" s="31"/>
      <c r="F312" s="31"/>
    </row>
    <row r="313" spans="1:6" x14ac:dyDescent="0.2">
      <c r="A313" s="98"/>
      <c r="B313" s="35"/>
      <c r="C313" s="46">
        <v>2</v>
      </c>
      <c r="D313" s="16" t="s">
        <v>1</v>
      </c>
      <c r="E313" s="41"/>
      <c r="F313" s="31">
        <f>E313*C313</f>
        <v>0</v>
      </c>
    </row>
    <row r="314" spans="1:6" x14ac:dyDescent="0.2">
      <c r="A314" s="98"/>
      <c r="B314" s="36"/>
      <c r="C314" s="46"/>
      <c r="D314" s="16"/>
      <c r="E314" s="31"/>
      <c r="F314" s="31"/>
    </row>
    <row r="315" spans="1:6" x14ac:dyDescent="0.2">
      <c r="A315" s="100"/>
      <c r="B315" s="64"/>
      <c r="C315" s="50"/>
      <c r="D315" s="44"/>
      <c r="E315" s="45"/>
      <c r="F315" s="45"/>
    </row>
    <row r="316" spans="1:6" x14ac:dyDescent="0.2">
      <c r="A316" s="93">
        <f>COUNT($A$10:A315)+1</f>
        <v>59</v>
      </c>
      <c r="B316" s="35" t="s">
        <v>161</v>
      </c>
      <c r="C316" s="46"/>
      <c r="D316" s="16"/>
      <c r="E316" s="31"/>
      <c r="F316" s="31"/>
    </row>
    <row r="317" spans="1:6" ht="63.75" x14ac:dyDescent="0.2">
      <c r="A317" s="98"/>
      <c r="B317" s="36" t="s">
        <v>162</v>
      </c>
      <c r="C317" s="46"/>
      <c r="D317" s="16"/>
      <c r="E317" s="31"/>
      <c r="F317" s="31"/>
    </row>
    <row r="318" spans="1:6" ht="14.25" x14ac:dyDescent="0.2">
      <c r="A318" s="98"/>
      <c r="B318" s="35"/>
      <c r="C318" s="46">
        <v>40</v>
      </c>
      <c r="D318" s="16" t="s">
        <v>47</v>
      </c>
      <c r="E318" s="41"/>
      <c r="F318" s="31">
        <f>C318*E318</f>
        <v>0</v>
      </c>
    </row>
    <row r="319" spans="1:6" x14ac:dyDescent="0.2">
      <c r="A319" s="99"/>
      <c r="B319" s="65"/>
      <c r="C319" s="47"/>
      <c r="D319" s="48"/>
      <c r="E319" s="49"/>
      <c r="F319" s="49"/>
    </row>
    <row r="320" spans="1:6" x14ac:dyDescent="0.2">
      <c r="A320" s="100"/>
      <c r="B320" s="64"/>
      <c r="C320" s="50"/>
      <c r="D320" s="44"/>
      <c r="E320" s="45"/>
      <c r="F320" s="45"/>
    </row>
    <row r="321" spans="1:6" x14ac:dyDescent="0.2">
      <c r="A321" s="93">
        <f>COUNT($A$10:A320)+1</f>
        <v>60</v>
      </c>
      <c r="B321" s="35" t="s">
        <v>163</v>
      </c>
      <c r="C321" s="46"/>
      <c r="D321" s="16"/>
      <c r="E321" s="31"/>
      <c r="F321" s="31"/>
    </row>
    <row r="322" spans="1:6" ht="114.75" x14ac:dyDescent="0.2">
      <c r="A322" s="98"/>
      <c r="B322" s="36" t="s">
        <v>164</v>
      </c>
      <c r="C322" s="46"/>
      <c r="D322" s="16"/>
      <c r="E322" s="31"/>
      <c r="F322" s="31"/>
    </row>
    <row r="323" spans="1:6" x14ac:dyDescent="0.2">
      <c r="A323" s="98"/>
      <c r="B323" s="35" t="s">
        <v>213</v>
      </c>
      <c r="C323" s="46">
        <v>9</v>
      </c>
      <c r="D323" s="16" t="s">
        <v>152</v>
      </c>
      <c r="E323" s="41"/>
      <c r="F323" s="31">
        <f>C323*E323</f>
        <v>0</v>
      </c>
    </row>
    <row r="324" spans="1:6" x14ac:dyDescent="0.2">
      <c r="A324" s="99"/>
      <c r="B324" s="65"/>
      <c r="C324" s="47"/>
      <c r="D324" s="48"/>
      <c r="E324" s="49"/>
      <c r="F324" s="49"/>
    </row>
    <row r="325" spans="1:6" x14ac:dyDescent="0.2">
      <c r="A325" s="100"/>
      <c r="B325" s="64"/>
      <c r="C325" s="50"/>
      <c r="D325" s="44"/>
      <c r="E325" s="45"/>
      <c r="F325" s="43"/>
    </row>
    <row r="326" spans="1:6" x14ac:dyDescent="0.2">
      <c r="A326" s="93">
        <f>COUNT($A$12:A325)+1</f>
        <v>61</v>
      </c>
      <c r="B326" s="35" t="s">
        <v>26</v>
      </c>
      <c r="C326" s="46"/>
      <c r="D326" s="16"/>
      <c r="E326" s="31"/>
      <c r="F326" s="32"/>
    </row>
    <row r="327" spans="1:6" ht="102" x14ac:dyDescent="0.2">
      <c r="A327" s="98"/>
      <c r="B327" s="36" t="s">
        <v>107</v>
      </c>
      <c r="C327" s="46"/>
      <c r="D327" s="16"/>
      <c r="E327" s="31"/>
      <c r="F327" s="32"/>
    </row>
    <row r="328" spans="1:6" x14ac:dyDescent="0.2">
      <c r="A328" s="98"/>
      <c r="B328" s="36"/>
      <c r="C328" s="46">
        <v>8</v>
      </c>
      <c r="D328" s="16" t="s">
        <v>1</v>
      </c>
      <c r="E328" s="41"/>
      <c r="F328" s="31">
        <f>C328*E328</f>
        <v>0</v>
      </c>
    </row>
    <row r="329" spans="1:6" x14ac:dyDescent="0.2">
      <c r="A329" s="99"/>
      <c r="B329" s="65"/>
      <c r="C329" s="47"/>
      <c r="D329" s="48"/>
      <c r="E329" s="49"/>
      <c r="F329" s="49"/>
    </row>
    <row r="330" spans="1:6" x14ac:dyDescent="0.2">
      <c r="A330" s="100"/>
      <c r="B330" s="64"/>
      <c r="C330" s="50"/>
      <c r="D330" s="44"/>
      <c r="E330" s="45"/>
      <c r="F330" s="43"/>
    </row>
    <row r="331" spans="1:6" ht="25.5" x14ac:dyDescent="0.2">
      <c r="A331" s="93">
        <f>COUNT($A$12:A330)+1</f>
        <v>62</v>
      </c>
      <c r="B331" s="35" t="s">
        <v>99</v>
      </c>
      <c r="C331" s="46"/>
      <c r="D331" s="16"/>
      <c r="E331" s="31"/>
      <c r="F331" s="32"/>
    </row>
    <row r="332" spans="1:6" ht="102" x14ac:dyDescent="0.2">
      <c r="A332" s="98"/>
      <c r="B332" s="36" t="s">
        <v>108</v>
      </c>
      <c r="C332" s="46"/>
      <c r="D332" s="16"/>
      <c r="E332" s="31"/>
      <c r="F332" s="32"/>
    </row>
    <row r="333" spans="1:6" x14ac:dyDescent="0.2">
      <c r="A333" s="98"/>
      <c r="B333" s="36"/>
      <c r="C333" s="46">
        <v>2</v>
      </c>
      <c r="D333" s="16" t="s">
        <v>1</v>
      </c>
      <c r="E333" s="41"/>
      <c r="F333" s="31">
        <f>C333*E333</f>
        <v>0</v>
      </c>
    </row>
    <row r="334" spans="1:6" x14ac:dyDescent="0.2">
      <c r="A334" s="99"/>
      <c r="B334" s="65"/>
      <c r="C334" s="47"/>
      <c r="D334" s="48"/>
      <c r="E334" s="49"/>
      <c r="F334" s="49"/>
    </row>
    <row r="335" spans="1:6" x14ac:dyDescent="0.2">
      <c r="A335" s="100"/>
      <c r="B335" s="64"/>
      <c r="C335" s="50"/>
      <c r="D335" s="44"/>
      <c r="E335" s="45"/>
      <c r="F335" s="45"/>
    </row>
    <row r="336" spans="1:6" ht="25.5" x14ac:dyDescent="0.2">
      <c r="A336" s="93">
        <f>COUNT($A$12:A335)+1</f>
        <v>63</v>
      </c>
      <c r="B336" s="35" t="s">
        <v>100</v>
      </c>
      <c r="C336" s="46"/>
      <c r="D336" s="16"/>
      <c r="E336" s="31"/>
      <c r="F336" s="31"/>
    </row>
    <row r="337" spans="1:6" ht="102" x14ac:dyDescent="0.2">
      <c r="A337" s="98"/>
      <c r="B337" s="36" t="s">
        <v>109</v>
      </c>
      <c r="C337" s="46"/>
      <c r="D337" s="16"/>
      <c r="E337" s="31"/>
      <c r="F337" s="31"/>
    </row>
    <row r="338" spans="1:6" x14ac:dyDescent="0.2">
      <c r="A338" s="98"/>
      <c r="B338" s="36"/>
      <c r="C338" s="46">
        <v>6</v>
      </c>
      <c r="D338" s="16" t="s">
        <v>1</v>
      </c>
      <c r="E338" s="41"/>
      <c r="F338" s="31">
        <f>C338*E338</f>
        <v>0</v>
      </c>
    </row>
    <row r="339" spans="1:6" x14ac:dyDescent="0.2">
      <c r="A339" s="99"/>
      <c r="B339" s="65"/>
      <c r="C339" s="47"/>
      <c r="D339" s="48"/>
      <c r="E339" s="49"/>
      <c r="F339" s="49"/>
    </row>
    <row r="340" spans="1:6" x14ac:dyDescent="0.2">
      <c r="A340" s="100"/>
      <c r="B340" s="64"/>
      <c r="C340" s="50"/>
      <c r="D340" s="44"/>
      <c r="E340" s="45"/>
      <c r="F340" s="43"/>
    </row>
    <row r="341" spans="1:6" x14ac:dyDescent="0.2">
      <c r="A341" s="93">
        <f>COUNT($A$12:A340)+1</f>
        <v>64</v>
      </c>
      <c r="B341" s="35" t="s">
        <v>30</v>
      </c>
      <c r="C341" s="46"/>
      <c r="D341" s="16"/>
      <c r="E341" s="31"/>
      <c r="F341" s="32"/>
    </row>
    <row r="342" spans="1:6" ht="76.5" x14ac:dyDescent="0.2">
      <c r="A342" s="98"/>
      <c r="B342" s="36" t="s">
        <v>101</v>
      </c>
      <c r="C342" s="46"/>
      <c r="D342" s="16"/>
      <c r="E342" s="31"/>
      <c r="F342" s="32"/>
    </row>
    <row r="343" spans="1:6" ht="14.25" x14ac:dyDescent="0.2">
      <c r="A343" s="98"/>
      <c r="B343" s="36"/>
      <c r="C343" s="46">
        <v>56</v>
      </c>
      <c r="D343" s="16" t="s">
        <v>47</v>
      </c>
      <c r="E343" s="41"/>
      <c r="F343" s="31">
        <f>C343*E343</f>
        <v>0</v>
      </c>
    </row>
    <row r="344" spans="1:6" x14ac:dyDescent="0.2">
      <c r="A344" s="99"/>
      <c r="B344" s="65"/>
      <c r="C344" s="47"/>
      <c r="D344" s="48"/>
      <c r="E344" s="49"/>
      <c r="F344" s="49"/>
    </row>
    <row r="345" spans="1:6" x14ac:dyDescent="0.2">
      <c r="A345" s="100"/>
      <c r="B345" s="64"/>
      <c r="C345" s="50"/>
      <c r="D345" s="44"/>
      <c r="E345" s="45"/>
      <c r="F345" s="43"/>
    </row>
    <row r="346" spans="1:6" ht="21" customHeight="1" x14ac:dyDescent="0.2">
      <c r="A346" s="93">
        <f>COUNT($A$12:A345)+1</f>
        <v>65</v>
      </c>
      <c r="B346" s="35" t="s">
        <v>32</v>
      </c>
      <c r="C346" s="46"/>
      <c r="D346" s="16"/>
      <c r="E346" s="31"/>
      <c r="F346" s="32"/>
    </row>
    <row r="347" spans="1:6" ht="38.25" x14ac:dyDescent="0.2">
      <c r="A347" s="98"/>
      <c r="B347" s="36" t="s">
        <v>31</v>
      </c>
      <c r="C347" s="46"/>
      <c r="D347" s="16"/>
      <c r="E347" s="31"/>
      <c r="F347" s="32"/>
    </row>
    <row r="348" spans="1:6" ht="14.25" x14ac:dyDescent="0.2">
      <c r="A348" s="98"/>
      <c r="B348" s="36"/>
      <c r="C348" s="46">
        <v>15</v>
      </c>
      <c r="D348" s="16" t="s">
        <v>47</v>
      </c>
      <c r="E348" s="41"/>
      <c r="F348" s="31">
        <f>C348*E348</f>
        <v>0</v>
      </c>
    </row>
    <row r="349" spans="1:6" x14ac:dyDescent="0.2">
      <c r="A349" s="99"/>
      <c r="B349" s="65"/>
      <c r="C349" s="47"/>
      <c r="D349" s="48"/>
      <c r="E349" s="49"/>
      <c r="F349" s="49"/>
    </row>
    <row r="350" spans="1:6" x14ac:dyDescent="0.2">
      <c r="A350" s="100"/>
      <c r="B350" s="69"/>
      <c r="C350" s="132"/>
      <c r="D350" s="28"/>
      <c r="E350" s="29"/>
      <c r="F350" s="27"/>
    </row>
    <row r="351" spans="1:6" ht="25.5" x14ac:dyDescent="0.2">
      <c r="A351" s="93">
        <f>COUNT($A$12:A350)+1</f>
        <v>66</v>
      </c>
      <c r="B351" s="35" t="s">
        <v>33</v>
      </c>
      <c r="C351" s="46"/>
      <c r="D351" s="16"/>
      <c r="E351" s="58"/>
      <c r="F351" s="32"/>
    </row>
    <row r="352" spans="1:6" ht="102" x14ac:dyDescent="0.2">
      <c r="A352" s="96"/>
      <c r="B352" s="36" t="s">
        <v>102</v>
      </c>
      <c r="C352" s="46"/>
      <c r="D352" s="16"/>
      <c r="E352" s="31"/>
      <c r="F352" s="32"/>
    </row>
    <row r="353" spans="1:6" x14ac:dyDescent="0.2">
      <c r="A353" s="93"/>
      <c r="B353" s="87"/>
      <c r="C353" s="134"/>
      <c r="D353" s="60">
        <v>0.04</v>
      </c>
      <c r="E353" s="32"/>
      <c r="F353" s="31">
        <f>SUM(F12:F352)*D353</f>
        <v>0</v>
      </c>
    </row>
    <row r="354" spans="1:6" x14ac:dyDescent="0.2">
      <c r="A354" s="95"/>
      <c r="B354" s="88"/>
      <c r="C354" s="135"/>
      <c r="D354" s="90"/>
      <c r="E354" s="61"/>
      <c r="F354" s="49"/>
    </row>
    <row r="355" spans="1:6" x14ac:dyDescent="0.2">
      <c r="A355" s="97"/>
      <c r="B355" s="64"/>
      <c r="C355" s="50"/>
      <c r="D355" s="44"/>
      <c r="E355" s="91"/>
      <c r="F355" s="45"/>
    </row>
    <row r="356" spans="1:6" ht="21.75" customHeight="1" x14ac:dyDescent="0.2">
      <c r="A356" s="93">
        <f>COUNT($A$12:A355)+1</f>
        <v>67</v>
      </c>
      <c r="B356" s="35" t="s">
        <v>173</v>
      </c>
      <c r="C356" s="46"/>
      <c r="D356" s="16"/>
      <c r="E356" s="58"/>
      <c r="F356" s="31"/>
    </row>
    <row r="357" spans="1:6" ht="38.25" x14ac:dyDescent="0.2">
      <c r="A357" s="96"/>
      <c r="B357" s="36" t="s">
        <v>34</v>
      </c>
      <c r="C357" s="46"/>
      <c r="D357" s="16"/>
      <c r="E357" s="32"/>
      <c r="F357" s="31"/>
    </row>
    <row r="358" spans="1:6" x14ac:dyDescent="0.2">
      <c r="A358" s="96"/>
      <c r="B358" s="36"/>
      <c r="C358" s="134"/>
      <c r="D358" s="60">
        <v>0.05</v>
      </c>
      <c r="E358" s="32"/>
      <c r="F358" s="31">
        <f>SUM(F12:F351)*D358</f>
        <v>0</v>
      </c>
    </row>
    <row r="359" spans="1:6" x14ac:dyDescent="0.2">
      <c r="A359" s="101"/>
      <c r="B359" s="65"/>
      <c r="C359" s="47"/>
      <c r="D359" s="48"/>
      <c r="E359" s="61"/>
      <c r="F359" s="61"/>
    </row>
    <row r="360" spans="1:6" x14ac:dyDescent="0.2">
      <c r="A360" s="96"/>
      <c r="B360" s="36"/>
      <c r="C360" s="46"/>
      <c r="D360" s="16"/>
      <c r="E360" s="32"/>
      <c r="F360" s="32"/>
    </row>
    <row r="361" spans="1:6" x14ac:dyDescent="0.2">
      <c r="A361" s="93">
        <f>COUNT($A$12:A359)+1</f>
        <v>68</v>
      </c>
      <c r="B361" s="35" t="s">
        <v>103</v>
      </c>
      <c r="C361" s="46"/>
      <c r="D361" s="16"/>
      <c r="E361" s="32"/>
      <c r="F361" s="32"/>
    </row>
    <row r="362" spans="1:6" ht="38.25" x14ac:dyDescent="0.2">
      <c r="A362" s="96"/>
      <c r="B362" s="36" t="s">
        <v>35</v>
      </c>
      <c r="C362" s="134"/>
      <c r="D362" s="60">
        <v>0.1</v>
      </c>
      <c r="E362" s="32"/>
      <c r="F362" s="31">
        <f>SUM(F12:F351)*D362</f>
        <v>0</v>
      </c>
    </row>
    <row r="363" spans="1:6" x14ac:dyDescent="0.2">
      <c r="A363" s="101"/>
      <c r="B363" s="66"/>
      <c r="C363" s="46"/>
      <c r="D363" s="16"/>
      <c r="E363" s="58"/>
      <c r="F363" s="32"/>
    </row>
    <row r="364" spans="1:6" x14ac:dyDescent="0.2">
      <c r="A364" s="37"/>
      <c r="B364" s="67" t="s">
        <v>2</v>
      </c>
      <c r="C364" s="136"/>
      <c r="D364" s="39"/>
      <c r="E364" s="40" t="s">
        <v>46</v>
      </c>
      <c r="F364" s="40">
        <f>SUM(F14:F363)</f>
        <v>0</v>
      </c>
    </row>
  </sheetData>
  <sheetProtection algorithmName="SHA-512" hashValue="Rv/wp1XtNP4pOAx9UeWeEzICNS9LBwrjJx28cyrV2/xws+yLZChywHnKru9tichWg9YtP5uiKJ1RsNKVeImXTQ==" saltValue="cVd9cHcg/LssXhLf4nSOJw==" spinCount="100000" sheet="1" objects="1" scenarios="1"/>
  <mergeCells count="1">
    <mergeCell ref="B8:F9"/>
  </mergeCells>
  <phoneticPr fontId="0" type="noConversion"/>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13" manualBreakCount="13">
    <brk id="35" max="5" man="1"/>
    <brk id="60" max="5" man="1"/>
    <brk id="110" max="5" man="1"/>
    <brk id="160" max="5" man="1"/>
    <brk id="183" max="5" man="1"/>
    <brk id="209" max="5" man="1"/>
    <brk id="234" max="5" man="1"/>
    <brk id="253" max="5" man="1"/>
    <brk id="269" max="5" man="1"/>
    <brk id="284" max="5" man="1"/>
    <brk id="304" max="5" man="1"/>
    <brk id="324" max="5" man="1"/>
    <brk id="344"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216"/>
  <sheetViews>
    <sheetView topLeftCell="A16" zoomScaleNormal="100" zoomScaleSheetLayoutView="100" workbookViewId="0">
      <selection activeCell="E34" sqref="E34"/>
    </sheetView>
  </sheetViews>
  <sheetFormatPr defaultColWidth="9.140625" defaultRowHeight="12.75" x14ac:dyDescent="0.2"/>
  <cols>
    <col min="1" max="1" width="7.7109375" style="22" customWidth="1"/>
    <col min="2" max="2" width="36.7109375" style="68" customWidth="1"/>
    <col min="3" max="3" width="7.7109375" style="137"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130"/>
      <c r="D1" s="23"/>
    </row>
    <row r="2" spans="1:6" x14ac:dyDescent="0.2">
      <c r="A2" s="21" t="s">
        <v>166</v>
      </c>
      <c r="B2" s="62" t="s">
        <v>7</v>
      </c>
      <c r="C2" s="130"/>
      <c r="D2" s="23"/>
    </row>
    <row r="3" spans="1:6" x14ac:dyDescent="0.2">
      <c r="A3" s="21" t="s">
        <v>168</v>
      </c>
      <c r="B3" s="62" t="s">
        <v>217</v>
      </c>
      <c r="C3" s="130"/>
      <c r="D3" s="23"/>
    </row>
    <row r="4" spans="1:6" x14ac:dyDescent="0.2">
      <c r="A4" s="21"/>
      <c r="B4" s="62" t="s">
        <v>176</v>
      </c>
      <c r="C4" s="130"/>
      <c r="D4" s="23"/>
    </row>
    <row r="5" spans="1:6" ht="76.5" x14ac:dyDescent="0.2">
      <c r="A5" s="107" t="s">
        <v>0</v>
      </c>
      <c r="B5" s="108" t="s">
        <v>39</v>
      </c>
      <c r="C5" s="131" t="s">
        <v>8</v>
      </c>
      <c r="D5" s="109" t="s">
        <v>9</v>
      </c>
      <c r="E5" s="110" t="s">
        <v>43</v>
      </c>
      <c r="F5" s="110" t="s">
        <v>44</v>
      </c>
    </row>
    <row r="6" spans="1:6" x14ac:dyDescent="0.2">
      <c r="A6" s="92">
        <v>1</v>
      </c>
      <c r="B6" s="63"/>
      <c r="C6" s="132"/>
      <c r="D6" s="28"/>
      <c r="E6" s="29"/>
      <c r="F6" s="27"/>
    </row>
    <row r="7" spans="1:6" x14ac:dyDescent="0.2">
      <c r="A7" s="102"/>
      <c r="B7" s="104" t="s">
        <v>126</v>
      </c>
      <c r="C7" s="13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133"/>
      <c r="D10" s="51"/>
      <c r="E10" s="52"/>
      <c r="F10" s="53"/>
    </row>
    <row r="11" spans="1:6" x14ac:dyDescent="0.2">
      <c r="A11" s="92"/>
      <c r="B11" s="63"/>
      <c r="C11" s="132"/>
      <c r="D11" s="28"/>
      <c r="E11" s="29"/>
      <c r="F11" s="27"/>
    </row>
    <row r="12" spans="1:6" x14ac:dyDescent="0.2">
      <c r="A12" s="93">
        <f>COUNT(A6+1)</f>
        <v>1</v>
      </c>
      <c r="B12" s="35" t="s">
        <v>10</v>
      </c>
      <c r="C12" s="46"/>
      <c r="D12" s="16"/>
      <c r="E12" s="31"/>
      <c r="F12" s="31"/>
    </row>
    <row r="13" spans="1:6" ht="51" x14ac:dyDescent="0.2">
      <c r="A13" s="93"/>
      <c r="B13" s="36" t="s">
        <v>50</v>
      </c>
      <c r="C13" s="46"/>
      <c r="D13" s="16"/>
      <c r="E13" s="31"/>
      <c r="F13" s="31"/>
    </row>
    <row r="14" spans="1:6" ht="14.25" x14ac:dyDescent="0.2">
      <c r="A14" s="93"/>
      <c r="B14" s="36"/>
      <c r="C14" s="46">
        <v>13.5</v>
      </c>
      <c r="D14" s="16" t="s">
        <v>42</v>
      </c>
      <c r="E14" s="41"/>
      <c r="F14" s="31">
        <f>C14*E14</f>
        <v>0</v>
      </c>
    </row>
    <row r="15" spans="1:6" x14ac:dyDescent="0.2">
      <c r="A15" s="95"/>
      <c r="B15" s="65"/>
      <c r="C15" s="47"/>
      <c r="D15" s="48"/>
      <c r="E15" s="49"/>
      <c r="F15" s="49"/>
    </row>
    <row r="16" spans="1:6" x14ac:dyDescent="0.2">
      <c r="A16" s="94"/>
      <c r="B16" s="64"/>
      <c r="C16" s="50"/>
      <c r="D16" s="44"/>
      <c r="E16" s="45"/>
      <c r="F16" s="43"/>
    </row>
    <row r="17" spans="1:6" x14ac:dyDescent="0.2">
      <c r="A17" s="93">
        <f>COUNT($A$12:A16)+1</f>
        <v>2</v>
      </c>
      <c r="B17" s="35" t="s">
        <v>19</v>
      </c>
      <c r="C17" s="46"/>
      <c r="D17" s="16"/>
      <c r="E17" s="31"/>
      <c r="F17" s="32"/>
    </row>
    <row r="18" spans="1:6" ht="63.75" x14ac:dyDescent="0.2">
      <c r="A18" s="93"/>
      <c r="B18" s="36" t="s">
        <v>41</v>
      </c>
      <c r="C18" s="46"/>
      <c r="D18" s="16"/>
      <c r="E18" s="31"/>
      <c r="F18" s="32"/>
    </row>
    <row r="19" spans="1:6" ht="14.25" x14ac:dyDescent="0.2">
      <c r="A19" s="93"/>
      <c r="B19" s="36"/>
      <c r="C19" s="46">
        <v>5</v>
      </c>
      <c r="D19" s="16" t="s">
        <v>42</v>
      </c>
      <c r="E19" s="41"/>
      <c r="F19" s="31">
        <f>C19*E19</f>
        <v>0</v>
      </c>
    </row>
    <row r="20" spans="1:6" x14ac:dyDescent="0.2">
      <c r="A20" s="95"/>
      <c r="B20" s="65"/>
      <c r="C20" s="47"/>
      <c r="D20" s="48"/>
      <c r="E20" s="49"/>
      <c r="F20" s="49"/>
    </row>
    <row r="21" spans="1:6" x14ac:dyDescent="0.2">
      <c r="A21" s="94"/>
      <c r="B21" s="64"/>
      <c r="C21" s="50"/>
      <c r="D21" s="44"/>
      <c r="E21" s="45"/>
      <c r="F21" s="43"/>
    </row>
    <row r="22" spans="1:6" x14ac:dyDescent="0.2">
      <c r="A22" s="93">
        <f>COUNT($A$12:A21)+1</f>
        <v>3</v>
      </c>
      <c r="B22" s="35" t="s">
        <v>58</v>
      </c>
      <c r="C22" s="46"/>
      <c r="D22" s="16"/>
      <c r="E22" s="31"/>
      <c r="F22" s="32"/>
    </row>
    <row r="23" spans="1:6" ht="89.25" x14ac:dyDescent="0.2">
      <c r="A23" s="93"/>
      <c r="B23" s="36" t="s">
        <v>59</v>
      </c>
      <c r="C23" s="46"/>
      <c r="D23" s="16"/>
      <c r="E23" s="31"/>
      <c r="F23" s="32"/>
    </row>
    <row r="24" spans="1:6" x14ac:dyDescent="0.2">
      <c r="A24" s="93"/>
      <c r="B24" s="36"/>
      <c r="C24" s="46">
        <v>1</v>
      </c>
      <c r="D24" s="16" t="s">
        <v>1</v>
      </c>
      <c r="E24" s="41"/>
      <c r="F24" s="31">
        <f>C24*E24</f>
        <v>0</v>
      </c>
    </row>
    <row r="25" spans="1:6" x14ac:dyDescent="0.2">
      <c r="A25" s="95"/>
      <c r="B25" s="65"/>
      <c r="C25" s="47"/>
      <c r="D25" s="48"/>
      <c r="E25" s="49"/>
      <c r="F25" s="49"/>
    </row>
    <row r="26" spans="1:6" x14ac:dyDescent="0.2">
      <c r="A26" s="94"/>
      <c r="B26" s="64"/>
      <c r="C26" s="50"/>
      <c r="D26" s="44"/>
      <c r="E26" s="45"/>
      <c r="F26" s="43"/>
    </row>
    <row r="27" spans="1:6" ht="25.5" x14ac:dyDescent="0.2">
      <c r="A27" s="93">
        <f>COUNT($A$12:A26)+1</f>
        <v>4</v>
      </c>
      <c r="B27" s="35" t="s">
        <v>60</v>
      </c>
      <c r="C27" s="46"/>
      <c r="D27" s="33"/>
      <c r="E27" s="34"/>
      <c r="F27" s="32"/>
    </row>
    <row r="28" spans="1:6" ht="76.5" x14ac:dyDescent="0.2">
      <c r="A28" s="93"/>
      <c r="B28" s="36" t="s">
        <v>61</v>
      </c>
      <c r="C28" s="46"/>
      <c r="D28" s="33"/>
      <c r="E28" s="34"/>
      <c r="F28" s="32"/>
    </row>
    <row r="29" spans="1:6" ht="14.25" x14ac:dyDescent="0.2">
      <c r="A29" s="93"/>
      <c r="B29" s="36"/>
      <c r="C29" s="46">
        <v>70</v>
      </c>
      <c r="D29" s="33" t="s">
        <v>48</v>
      </c>
      <c r="E29" s="42"/>
      <c r="F29" s="31">
        <f>C29*E29</f>
        <v>0</v>
      </c>
    </row>
    <row r="30" spans="1:6" x14ac:dyDescent="0.2">
      <c r="A30" s="95"/>
      <c r="B30" s="65"/>
      <c r="C30" s="47"/>
      <c r="D30" s="75"/>
      <c r="E30" s="76"/>
      <c r="F30" s="49"/>
    </row>
    <row r="31" spans="1:6" x14ac:dyDescent="0.2">
      <c r="A31" s="94"/>
      <c r="B31" s="64"/>
      <c r="C31" s="50"/>
      <c r="D31" s="44"/>
      <c r="E31" s="45"/>
      <c r="F31" s="43"/>
    </row>
    <row r="32" spans="1:6" ht="38.25" x14ac:dyDescent="0.2">
      <c r="A32" s="93">
        <f>COUNT($A$12:A31)+1</f>
        <v>5</v>
      </c>
      <c r="B32" s="35" t="s">
        <v>62</v>
      </c>
      <c r="C32" s="46"/>
      <c r="D32" s="16"/>
      <c r="E32" s="31"/>
      <c r="F32" s="32"/>
    </row>
    <row r="33" spans="1:6" ht="63.75" x14ac:dyDescent="0.2">
      <c r="A33" s="93"/>
      <c r="B33" s="36" t="s">
        <v>63</v>
      </c>
      <c r="C33" s="46"/>
      <c r="D33" s="16"/>
      <c r="E33" s="31"/>
      <c r="F33" s="32"/>
    </row>
    <row r="34" spans="1:6" ht="14.25" x14ac:dyDescent="0.2">
      <c r="A34" s="93"/>
      <c r="B34" s="36"/>
      <c r="C34" s="46">
        <v>40</v>
      </c>
      <c r="D34" s="33" t="s">
        <v>48</v>
      </c>
      <c r="E34" s="42"/>
      <c r="F34" s="31">
        <f>C34*E34</f>
        <v>0</v>
      </c>
    </row>
    <row r="35" spans="1:6" x14ac:dyDescent="0.2">
      <c r="A35" s="95"/>
      <c r="B35" s="65"/>
      <c r="C35" s="47"/>
      <c r="D35" s="75"/>
      <c r="E35" s="76"/>
      <c r="F35" s="49"/>
    </row>
    <row r="36" spans="1:6" x14ac:dyDescent="0.2">
      <c r="A36" s="94"/>
      <c r="B36" s="64"/>
      <c r="C36" s="50"/>
      <c r="D36" s="44"/>
      <c r="E36" s="45"/>
      <c r="F36" s="43"/>
    </row>
    <row r="37" spans="1:6" x14ac:dyDescent="0.2">
      <c r="A37" s="93">
        <f>COUNT($A$12:A36)+1</f>
        <v>6</v>
      </c>
      <c r="B37" s="79" t="s">
        <v>66</v>
      </c>
      <c r="C37" s="46"/>
      <c r="D37" s="16"/>
      <c r="E37" s="31"/>
      <c r="F37" s="32"/>
    </row>
    <row r="38" spans="1:6" ht="76.5" x14ac:dyDescent="0.2">
      <c r="A38" s="93"/>
      <c r="B38" s="36" t="s">
        <v>67</v>
      </c>
      <c r="C38" s="46"/>
      <c r="D38" s="16"/>
      <c r="E38" s="31"/>
      <c r="F38" s="32"/>
    </row>
    <row r="39" spans="1:6" ht="14.25" x14ac:dyDescent="0.2">
      <c r="A39" s="93"/>
      <c r="B39" s="80"/>
      <c r="C39" s="46">
        <v>5</v>
      </c>
      <c r="D39" s="16" t="s">
        <v>42</v>
      </c>
      <c r="E39" s="41"/>
      <c r="F39" s="31">
        <f>E39*C39</f>
        <v>0</v>
      </c>
    </row>
    <row r="40" spans="1:6" x14ac:dyDescent="0.2">
      <c r="A40" s="95"/>
      <c r="B40" s="81"/>
      <c r="C40" s="47"/>
      <c r="D40" s="48"/>
      <c r="E40" s="49"/>
      <c r="F40" s="49"/>
    </row>
    <row r="41" spans="1:6" x14ac:dyDescent="0.2">
      <c r="A41" s="100"/>
      <c r="B41" s="64"/>
      <c r="C41" s="50"/>
      <c r="D41" s="44"/>
      <c r="E41" s="45"/>
      <c r="F41" s="43"/>
    </row>
    <row r="42" spans="1:6" x14ac:dyDescent="0.2">
      <c r="A42" s="93">
        <f>COUNT($A$12:A41)+1</f>
        <v>7</v>
      </c>
      <c r="B42" s="35" t="s">
        <v>16</v>
      </c>
      <c r="C42" s="46"/>
      <c r="D42" s="16"/>
      <c r="E42" s="31"/>
      <c r="F42" s="32"/>
    </row>
    <row r="43" spans="1:6" ht="51" x14ac:dyDescent="0.2">
      <c r="A43" s="98"/>
      <c r="B43" s="36" t="s">
        <v>36</v>
      </c>
      <c r="C43" s="46"/>
      <c r="D43" s="16"/>
      <c r="E43" s="31"/>
      <c r="F43" s="32"/>
    </row>
    <row r="44" spans="1:6" ht="14.25" x14ac:dyDescent="0.2">
      <c r="A44" s="98"/>
      <c r="B44" s="36"/>
      <c r="C44" s="46">
        <v>60</v>
      </c>
      <c r="D44" s="16" t="s">
        <v>48</v>
      </c>
      <c r="E44" s="41"/>
      <c r="F44" s="31">
        <f>C44*E44</f>
        <v>0</v>
      </c>
    </row>
    <row r="45" spans="1:6" x14ac:dyDescent="0.2">
      <c r="A45" s="99"/>
      <c r="B45" s="65"/>
      <c r="C45" s="47"/>
      <c r="D45" s="48"/>
      <c r="E45" s="49"/>
      <c r="F45" s="49"/>
    </row>
    <row r="46" spans="1:6" x14ac:dyDescent="0.2">
      <c r="A46" s="100"/>
      <c r="B46" s="64"/>
      <c r="C46" s="50"/>
      <c r="D46" s="44"/>
      <c r="E46" s="45"/>
      <c r="F46" s="43"/>
    </row>
    <row r="47" spans="1:6" x14ac:dyDescent="0.2">
      <c r="A47" s="93">
        <f>COUNT($A$12:A46)+1</f>
        <v>8</v>
      </c>
      <c r="B47" s="35" t="s">
        <v>76</v>
      </c>
      <c r="C47" s="46"/>
      <c r="D47" s="16"/>
      <c r="E47" s="31"/>
      <c r="F47" s="31"/>
    </row>
    <row r="48" spans="1:6" ht="51" x14ac:dyDescent="0.2">
      <c r="A48" s="98"/>
      <c r="B48" s="36" t="s">
        <v>77</v>
      </c>
      <c r="C48" s="46"/>
      <c r="D48" s="16"/>
      <c r="E48" s="31"/>
      <c r="F48" s="31"/>
    </row>
    <row r="49" spans="1:6" x14ac:dyDescent="0.2">
      <c r="A49" s="98"/>
      <c r="B49" s="36"/>
      <c r="C49" s="46">
        <v>2</v>
      </c>
      <c r="D49" s="16" t="s">
        <v>40</v>
      </c>
      <c r="E49" s="41"/>
      <c r="F49" s="31">
        <f>C49*E49</f>
        <v>0</v>
      </c>
    </row>
    <row r="50" spans="1:6" x14ac:dyDescent="0.2">
      <c r="A50" s="99"/>
      <c r="B50" s="65"/>
      <c r="C50" s="47"/>
      <c r="D50" s="48"/>
      <c r="E50" s="49"/>
      <c r="F50" s="49"/>
    </row>
    <row r="51" spans="1:6" x14ac:dyDescent="0.2">
      <c r="A51" s="100"/>
      <c r="B51" s="64"/>
      <c r="C51" s="50"/>
      <c r="D51" s="44"/>
      <c r="E51" s="45"/>
      <c r="F51" s="45"/>
    </row>
    <row r="52" spans="1:6" x14ac:dyDescent="0.2">
      <c r="A52" s="93">
        <f>COUNT($A$12:A51)+1</f>
        <v>9</v>
      </c>
      <c r="B52" s="35" t="s">
        <v>78</v>
      </c>
      <c r="C52" s="46"/>
      <c r="D52" s="16"/>
      <c r="E52" s="31"/>
      <c r="F52" s="31"/>
    </row>
    <row r="53" spans="1:6" ht="38.25" x14ac:dyDescent="0.2">
      <c r="A53" s="98"/>
      <c r="B53" s="36" t="s">
        <v>79</v>
      </c>
      <c r="C53" s="46"/>
      <c r="D53" s="16"/>
      <c r="E53" s="31"/>
      <c r="F53" s="31"/>
    </row>
    <row r="54" spans="1:6" ht="14.25" x14ac:dyDescent="0.2">
      <c r="A54" s="98"/>
      <c r="B54" s="36"/>
      <c r="C54" s="46">
        <v>15</v>
      </c>
      <c r="D54" s="16" t="s">
        <v>42</v>
      </c>
      <c r="E54" s="41"/>
      <c r="F54" s="31">
        <f>C54*E54</f>
        <v>0</v>
      </c>
    </row>
    <row r="55" spans="1:6" x14ac:dyDescent="0.2">
      <c r="A55" s="99"/>
      <c r="B55" s="65"/>
      <c r="C55" s="47"/>
      <c r="D55" s="48"/>
      <c r="E55" s="49"/>
      <c r="F55" s="49"/>
    </row>
    <row r="56" spans="1:6" x14ac:dyDescent="0.2">
      <c r="A56" s="100"/>
      <c r="B56" s="64"/>
      <c r="C56" s="50"/>
      <c r="D56" s="44"/>
      <c r="E56" s="45"/>
      <c r="F56" s="43"/>
    </row>
    <row r="57" spans="1:6" x14ac:dyDescent="0.2">
      <c r="A57" s="93">
        <f>COUNT($A$12:A56)+1</f>
        <v>10</v>
      </c>
      <c r="B57" s="35" t="s">
        <v>80</v>
      </c>
      <c r="C57" s="46"/>
      <c r="D57" s="16"/>
      <c r="E57" s="31"/>
      <c r="F57" s="32"/>
    </row>
    <row r="58" spans="1:6" ht="89.25" x14ac:dyDescent="0.2">
      <c r="A58" s="98"/>
      <c r="B58" s="36" t="s">
        <v>104</v>
      </c>
      <c r="C58" s="46"/>
      <c r="D58" s="16"/>
      <c r="E58" s="31"/>
      <c r="F58" s="32"/>
    </row>
    <row r="59" spans="1:6" x14ac:dyDescent="0.2">
      <c r="A59" s="98"/>
      <c r="B59" s="35" t="s">
        <v>81</v>
      </c>
      <c r="C59" s="46"/>
      <c r="D59" s="16"/>
      <c r="E59" s="31"/>
      <c r="F59" s="32"/>
    </row>
    <row r="60" spans="1:6" ht="25.5" x14ac:dyDescent="0.2">
      <c r="A60" s="98"/>
      <c r="B60" s="36" t="s">
        <v>82</v>
      </c>
      <c r="C60" s="46">
        <v>60</v>
      </c>
      <c r="D60" s="33" t="s">
        <v>48</v>
      </c>
      <c r="E60" s="42"/>
      <c r="F60" s="34">
        <f>C60*E60</f>
        <v>0</v>
      </c>
    </row>
    <row r="61" spans="1:6" ht="25.5" x14ac:dyDescent="0.2">
      <c r="A61" s="98"/>
      <c r="B61" s="36" t="s">
        <v>105</v>
      </c>
      <c r="C61" s="46">
        <v>60</v>
      </c>
      <c r="D61" s="33" t="s">
        <v>48</v>
      </c>
      <c r="E61" s="42"/>
      <c r="F61" s="34">
        <f>C61*E61</f>
        <v>0</v>
      </c>
    </row>
    <row r="62" spans="1:6" x14ac:dyDescent="0.2">
      <c r="A62" s="99"/>
      <c r="B62" s="65"/>
      <c r="C62" s="47"/>
      <c r="D62" s="75"/>
      <c r="E62" s="76"/>
      <c r="F62" s="76"/>
    </row>
    <row r="63" spans="1:6" x14ac:dyDescent="0.2">
      <c r="A63" s="100"/>
      <c r="B63" s="64"/>
      <c r="C63" s="50"/>
      <c r="D63" s="44"/>
      <c r="E63" s="45"/>
      <c r="F63" s="43"/>
    </row>
    <row r="64" spans="1:6" x14ac:dyDescent="0.2">
      <c r="A64" s="93">
        <f>COUNT($A$12:A63)+1</f>
        <v>11</v>
      </c>
      <c r="B64" s="35" t="s">
        <v>88</v>
      </c>
      <c r="C64" s="46"/>
      <c r="D64" s="16"/>
      <c r="E64" s="31"/>
      <c r="F64" s="31"/>
    </row>
    <row r="65" spans="1:6" ht="76.5" x14ac:dyDescent="0.2">
      <c r="A65" s="98"/>
      <c r="B65" s="36" t="s">
        <v>89</v>
      </c>
      <c r="C65" s="46"/>
      <c r="D65" s="16"/>
      <c r="E65" s="31"/>
      <c r="F65" s="32"/>
    </row>
    <row r="66" spans="1:6" ht="14.25" x14ac:dyDescent="0.2">
      <c r="A66" s="98"/>
      <c r="B66" s="36"/>
      <c r="C66" s="46">
        <v>2</v>
      </c>
      <c r="D66" s="16" t="s">
        <v>42</v>
      </c>
      <c r="E66" s="41"/>
      <c r="F66" s="31">
        <f>C66*E66</f>
        <v>0</v>
      </c>
    </row>
    <row r="67" spans="1:6" x14ac:dyDescent="0.2">
      <c r="A67" s="99"/>
      <c r="B67" s="65"/>
      <c r="C67" s="47"/>
      <c r="D67" s="48"/>
      <c r="E67" s="49"/>
      <c r="F67" s="49"/>
    </row>
    <row r="68" spans="1:6" x14ac:dyDescent="0.2">
      <c r="A68" s="100"/>
      <c r="B68" s="64"/>
      <c r="C68" s="50"/>
      <c r="D68" s="44"/>
      <c r="E68" s="45"/>
      <c r="F68" s="45"/>
    </row>
    <row r="69" spans="1:6" x14ac:dyDescent="0.2">
      <c r="A69" s="93">
        <f>COUNT($A$12:A68)+1</f>
        <v>12</v>
      </c>
      <c r="B69" s="35" t="s">
        <v>90</v>
      </c>
      <c r="C69" s="46"/>
      <c r="D69" s="16"/>
      <c r="E69" s="31"/>
      <c r="F69" s="31"/>
    </row>
    <row r="70" spans="1:6" ht="89.25" x14ac:dyDescent="0.2">
      <c r="A70" s="98"/>
      <c r="B70" s="36" t="s">
        <v>91</v>
      </c>
      <c r="C70" s="46"/>
      <c r="D70" s="16"/>
      <c r="E70" s="31"/>
      <c r="F70" s="32"/>
    </row>
    <row r="71" spans="1:6" ht="14.25" x14ac:dyDescent="0.2">
      <c r="A71" s="98"/>
      <c r="B71" s="36"/>
      <c r="C71" s="46">
        <v>2</v>
      </c>
      <c r="D71" s="16" t="s">
        <v>42</v>
      </c>
      <c r="E71" s="41"/>
      <c r="F71" s="31">
        <f>C71*E71</f>
        <v>0</v>
      </c>
    </row>
    <row r="72" spans="1:6" x14ac:dyDescent="0.2">
      <c r="A72" s="99"/>
      <c r="B72" s="65"/>
      <c r="C72" s="47"/>
      <c r="D72" s="48"/>
      <c r="E72" s="49"/>
      <c r="F72" s="49"/>
    </row>
    <row r="73" spans="1:6" x14ac:dyDescent="0.2">
      <c r="A73" s="100"/>
      <c r="B73" s="69"/>
      <c r="C73" s="50"/>
      <c r="D73" s="44"/>
      <c r="E73" s="45"/>
      <c r="F73" s="45"/>
    </row>
    <row r="74" spans="1:6" x14ac:dyDescent="0.2">
      <c r="A74" s="93">
        <f>COUNT($A$12:A73)+1</f>
        <v>13</v>
      </c>
      <c r="B74" s="35" t="s">
        <v>21</v>
      </c>
      <c r="C74" s="46"/>
      <c r="D74" s="16"/>
      <c r="E74" s="31"/>
      <c r="F74" s="31"/>
    </row>
    <row r="75" spans="1:6" ht="25.5" x14ac:dyDescent="0.2">
      <c r="A75" s="98"/>
      <c r="B75" s="36" t="s">
        <v>20</v>
      </c>
      <c r="C75" s="46"/>
      <c r="D75" s="16"/>
      <c r="E75" s="31"/>
      <c r="F75" s="32"/>
    </row>
    <row r="76" spans="1:6" ht="14.25" x14ac:dyDescent="0.2">
      <c r="A76" s="98"/>
      <c r="B76" s="36"/>
      <c r="C76" s="46">
        <v>21</v>
      </c>
      <c r="D76" s="16" t="s">
        <v>48</v>
      </c>
      <c r="E76" s="41"/>
      <c r="F76" s="31">
        <f>C76*E76</f>
        <v>0</v>
      </c>
    </row>
    <row r="77" spans="1:6" x14ac:dyDescent="0.2">
      <c r="A77" s="99"/>
      <c r="B77" s="65"/>
      <c r="C77" s="47"/>
      <c r="D77" s="48"/>
      <c r="E77" s="49"/>
      <c r="F77" s="49"/>
    </row>
    <row r="78" spans="1:6" x14ac:dyDescent="0.2">
      <c r="A78" s="100"/>
      <c r="B78" s="64"/>
      <c r="C78" s="50"/>
      <c r="D78" s="44"/>
      <c r="E78" s="45"/>
      <c r="F78" s="45"/>
    </row>
    <row r="79" spans="1:6" ht="25.5" x14ac:dyDescent="0.2">
      <c r="A79" s="93">
        <f>COUNT($A$12:A78)+1</f>
        <v>14</v>
      </c>
      <c r="B79" s="35" t="s">
        <v>94</v>
      </c>
      <c r="C79" s="46"/>
      <c r="D79" s="16"/>
      <c r="E79" s="31"/>
      <c r="F79" s="32"/>
    </row>
    <row r="80" spans="1:6" ht="63.75" x14ac:dyDescent="0.2">
      <c r="A80" s="98"/>
      <c r="B80" s="36" t="s">
        <v>174</v>
      </c>
      <c r="C80" s="46"/>
      <c r="D80" s="16"/>
      <c r="E80" s="31"/>
      <c r="F80" s="32"/>
    </row>
    <row r="81" spans="1:6" ht="14.25" x14ac:dyDescent="0.2">
      <c r="A81" s="98"/>
      <c r="B81" s="36" t="s">
        <v>37</v>
      </c>
      <c r="C81" s="46">
        <v>88</v>
      </c>
      <c r="D81" s="16" t="s">
        <v>47</v>
      </c>
      <c r="E81" s="41"/>
      <c r="F81" s="31">
        <f>C81*E81</f>
        <v>0</v>
      </c>
    </row>
    <row r="82" spans="1:6" ht="14.25" x14ac:dyDescent="0.2">
      <c r="A82" s="98"/>
      <c r="B82" s="36" t="s">
        <v>38</v>
      </c>
      <c r="C82" s="46">
        <v>22</v>
      </c>
      <c r="D82" s="16" t="s">
        <v>47</v>
      </c>
      <c r="E82" s="41"/>
      <c r="F82" s="31">
        <f>C82*E82</f>
        <v>0</v>
      </c>
    </row>
    <row r="83" spans="1:6" x14ac:dyDescent="0.2">
      <c r="A83" s="99"/>
      <c r="B83" s="65"/>
      <c r="C83" s="47"/>
      <c r="D83" s="48"/>
      <c r="E83" s="49"/>
      <c r="F83" s="49"/>
    </row>
    <row r="84" spans="1:6" x14ac:dyDescent="0.2">
      <c r="A84" s="100"/>
      <c r="B84" s="64"/>
      <c r="C84" s="50"/>
      <c r="D84" s="44"/>
      <c r="E84" s="45"/>
      <c r="F84" s="45"/>
    </row>
    <row r="85" spans="1:6" x14ac:dyDescent="0.2">
      <c r="A85" s="93">
        <f>COUNT($A$12:A84)+1</f>
        <v>15</v>
      </c>
      <c r="B85" s="35" t="s">
        <v>112</v>
      </c>
      <c r="C85" s="46"/>
      <c r="D85" s="16"/>
      <c r="E85" s="31"/>
      <c r="F85" s="32"/>
    </row>
    <row r="86" spans="1:6" ht="51" x14ac:dyDescent="0.2">
      <c r="A86" s="98"/>
      <c r="B86" s="36" t="s">
        <v>127</v>
      </c>
      <c r="C86" s="46"/>
      <c r="D86" s="16"/>
      <c r="E86" s="31"/>
      <c r="F86" s="32"/>
    </row>
    <row r="87" spans="1:6" ht="14.25" x14ac:dyDescent="0.2">
      <c r="A87" s="98"/>
      <c r="B87" s="36"/>
      <c r="C87" s="46">
        <v>0.5</v>
      </c>
      <c r="D87" s="16" t="s">
        <v>47</v>
      </c>
      <c r="E87" s="41"/>
      <c r="F87" s="31">
        <f>C87*E87</f>
        <v>0</v>
      </c>
    </row>
    <row r="88" spans="1:6" x14ac:dyDescent="0.2">
      <c r="A88" s="99"/>
      <c r="B88" s="65"/>
      <c r="C88" s="47"/>
      <c r="D88" s="48"/>
      <c r="E88" s="49"/>
      <c r="F88" s="49"/>
    </row>
    <row r="89" spans="1:6" x14ac:dyDescent="0.2">
      <c r="A89" s="100"/>
      <c r="B89" s="64"/>
      <c r="C89" s="50"/>
      <c r="D89" s="44"/>
      <c r="E89" s="45"/>
      <c r="F89" s="45"/>
    </row>
    <row r="90" spans="1:6" x14ac:dyDescent="0.2">
      <c r="A90" s="93">
        <f>COUNT($A$12:A89)+1</f>
        <v>16</v>
      </c>
      <c r="B90" s="35" t="s">
        <v>128</v>
      </c>
      <c r="C90" s="46"/>
      <c r="D90" s="16"/>
      <c r="E90" s="31"/>
      <c r="F90" s="31"/>
    </row>
    <row r="91" spans="1:6" ht="51" x14ac:dyDescent="0.2">
      <c r="A91" s="98"/>
      <c r="B91" s="36" t="s">
        <v>129</v>
      </c>
      <c r="C91" s="46"/>
      <c r="D91" s="16"/>
      <c r="E91" s="31"/>
      <c r="F91" s="31"/>
    </row>
    <row r="92" spans="1:6" ht="14.25" x14ac:dyDescent="0.2">
      <c r="A92" s="98"/>
      <c r="B92" s="36"/>
      <c r="C92" s="46">
        <v>10.5</v>
      </c>
      <c r="D92" s="16" t="s">
        <v>47</v>
      </c>
      <c r="E92" s="41"/>
      <c r="F92" s="31">
        <f>C92*E92</f>
        <v>0</v>
      </c>
    </row>
    <row r="93" spans="1:6" x14ac:dyDescent="0.2">
      <c r="A93" s="99"/>
      <c r="B93" s="65"/>
      <c r="C93" s="47"/>
      <c r="D93" s="48"/>
      <c r="E93" s="49"/>
      <c r="F93" s="49"/>
    </row>
    <row r="94" spans="1:6" x14ac:dyDescent="0.2">
      <c r="A94" s="100"/>
      <c r="B94" s="64"/>
      <c r="C94" s="50"/>
      <c r="D94" s="44"/>
      <c r="E94" s="45"/>
      <c r="F94" s="45"/>
    </row>
    <row r="95" spans="1:6" x14ac:dyDescent="0.2">
      <c r="A95" s="93">
        <f>COUNT($A$12:A94)+1</f>
        <v>17</v>
      </c>
      <c r="B95" s="35" t="s">
        <v>27</v>
      </c>
      <c r="C95" s="46"/>
      <c r="D95" s="16"/>
      <c r="E95" s="31"/>
      <c r="F95" s="31"/>
    </row>
    <row r="96" spans="1:6" ht="63.75" x14ac:dyDescent="0.2">
      <c r="A96" s="98"/>
      <c r="B96" s="36" t="s">
        <v>171</v>
      </c>
      <c r="C96" s="46"/>
      <c r="D96" s="16"/>
      <c r="E96" s="31"/>
      <c r="F96" s="31"/>
    </row>
    <row r="97" spans="1:6" ht="14.25" x14ac:dyDescent="0.2">
      <c r="A97" s="98"/>
      <c r="B97" s="36"/>
      <c r="C97" s="46">
        <v>75</v>
      </c>
      <c r="D97" s="16" t="s">
        <v>47</v>
      </c>
      <c r="E97" s="41"/>
      <c r="F97" s="31">
        <f>C97*E97</f>
        <v>0</v>
      </c>
    </row>
    <row r="98" spans="1:6" x14ac:dyDescent="0.2">
      <c r="A98" s="99"/>
      <c r="B98" s="65"/>
      <c r="C98" s="47"/>
      <c r="D98" s="48"/>
      <c r="E98" s="49"/>
      <c r="F98" s="49"/>
    </row>
    <row r="99" spans="1:6" x14ac:dyDescent="0.2">
      <c r="A99" s="100"/>
      <c r="B99" s="64"/>
      <c r="C99" s="50"/>
      <c r="D99" s="44"/>
      <c r="E99" s="45"/>
      <c r="F99" s="45"/>
    </row>
    <row r="100" spans="1:6" x14ac:dyDescent="0.2">
      <c r="A100" s="93">
        <f>COUNT($A$12:A99)+1</f>
        <v>18</v>
      </c>
      <c r="B100" s="35" t="s">
        <v>95</v>
      </c>
      <c r="C100" s="46"/>
      <c r="D100" s="16"/>
      <c r="E100" s="31"/>
      <c r="F100" s="31"/>
    </row>
    <row r="101" spans="1:6" ht="89.25" x14ac:dyDescent="0.2">
      <c r="A101" s="98"/>
      <c r="B101" s="36" t="s">
        <v>117</v>
      </c>
      <c r="C101" s="46"/>
      <c r="D101" s="16"/>
      <c r="E101" s="31"/>
      <c r="F101" s="31"/>
    </row>
    <row r="102" spans="1:6" ht="14.25" x14ac:dyDescent="0.2">
      <c r="A102" s="98"/>
      <c r="B102" s="36"/>
      <c r="C102" s="46">
        <v>17.5</v>
      </c>
      <c r="D102" s="16" t="s">
        <v>47</v>
      </c>
      <c r="E102" s="41"/>
      <c r="F102" s="31">
        <f>C102*E102</f>
        <v>0</v>
      </c>
    </row>
    <row r="103" spans="1:6" x14ac:dyDescent="0.2">
      <c r="A103" s="99"/>
      <c r="B103" s="65"/>
      <c r="C103" s="47"/>
      <c r="D103" s="48"/>
      <c r="E103" s="49"/>
      <c r="F103" s="49"/>
    </row>
    <row r="104" spans="1:6" x14ac:dyDescent="0.2">
      <c r="A104" s="100"/>
      <c r="B104" s="64"/>
      <c r="C104" s="50"/>
      <c r="D104" s="44"/>
      <c r="E104" s="45"/>
      <c r="F104" s="45"/>
    </row>
    <row r="105" spans="1:6" x14ac:dyDescent="0.2">
      <c r="A105" s="93">
        <f>COUNT($A$12:A104)+1</f>
        <v>19</v>
      </c>
      <c r="B105" s="35" t="s">
        <v>96</v>
      </c>
      <c r="C105" s="46"/>
      <c r="D105" s="16"/>
      <c r="E105" s="31"/>
      <c r="F105" s="32"/>
    </row>
    <row r="106" spans="1:6" ht="63.75" x14ac:dyDescent="0.2">
      <c r="A106" s="98"/>
      <c r="B106" s="36" t="s">
        <v>118</v>
      </c>
      <c r="C106" s="46"/>
      <c r="D106" s="16"/>
      <c r="E106" s="31"/>
      <c r="F106" s="32"/>
    </row>
    <row r="107" spans="1:6" ht="14.25" x14ac:dyDescent="0.2">
      <c r="A107" s="98"/>
      <c r="B107" s="36"/>
      <c r="C107" s="46">
        <v>16.5</v>
      </c>
      <c r="D107" s="16" t="s">
        <v>47</v>
      </c>
      <c r="E107" s="41"/>
      <c r="F107" s="31">
        <f>C107*E107</f>
        <v>0</v>
      </c>
    </row>
    <row r="108" spans="1:6" x14ac:dyDescent="0.2">
      <c r="A108" s="99"/>
      <c r="B108" s="65"/>
      <c r="C108" s="47"/>
      <c r="D108" s="48"/>
      <c r="E108" s="49"/>
      <c r="F108" s="49"/>
    </row>
    <row r="109" spans="1:6" x14ac:dyDescent="0.2">
      <c r="A109" s="100"/>
      <c r="B109" s="64"/>
      <c r="C109" s="50"/>
      <c r="D109" s="44"/>
      <c r="E109" s="45"/>
      <c r="F109" s="45"/>
    </row>
    <row r="110" spans="1:6" x14ac:dyDescent="0.2">
      <c r="A110" s="93">
        <f>COUNT($A$12:A109)+1</f>
        <v>20</v>
      </c>
      <c r="B110" s="35" t="s">
        <v>22</v>
      </c>
      <c r="C110" s="46"/>
      <c r="D110" s="16"/>
      <c r="E110" s="31"/>
      <c r="F110" s="32"/>
    </row>
    <row r="111" spans="1:6" ht="38.25" x14ac:dyDescent="0.2">
      <c r="A111" s="98"/>
      <c r="B111" s="36" t="s">
        <v>97</v>
      </c>
      <c r="C111" s="46"/>
      <c r="D111" s="16"/>
      <c r="E111" s="31"/>
      <c r="F111" s="32"/>
    </row>
    <row r="112" spans="1:6" ht="14.25" x14ac:dyDescent="0.2">
      <c r="A112" s="98"/>
      <c r="B112" s="36"/>
      <c r="C112" s="46">
        <v>94</v>
      </c>
      <c r="D112" s="16" t="s">
        <v>47</v>
      </c>
      <c r="E112" s="41"/>
      <c r="F112" s="31">
        <f>C112*E112</f>
        <v>0</v>
      </c>
    </row>
    <row r="113" spans="1:6" x14ac:dyDescent="0.2">
      <c r="A113" s="99"/>
      <c r="B113" s="65"/>
      <c r="C113" s="47"/>
      <c r="D113" s="48"/>
      <c r="E113" s="49"/>
      <c r="F113" s="49"/>
    </row>
    <row r="114" spans="1:6" x14ac:dyDescent="0.2">
      <c r="A114" s="100"/>
      <c r="B114" s="69"/>
      <c r="C114" s="50"/>
      <c r="D114" s="86"/>
      <c r="E114" s="70"/>
      <c r="F114" s="70"/>
    </row>
    <row r="115" spans="1:6" x14ac:dyDescent="0.2">
      <c r="A115" s="93">
        <f>COUNT($A$12:A114)+1</f>
        <v>21</v>
      </c>
      <c r="B115" s="35" t="s">
        <v>24</v>
      </c>
      <c r="C115" s="46"/>
      <c r="D115" s="16"/>
      <c r="E115" s="31"/>
      <c r="F115" s="31"/>
    </row>
    <row r="116" spans="1:6" ht="38.25" x14ac:dyDescent="0.2">
      <c r="A116" s="98"/>
      <c r="B116" s="36" t="s">
        <v>23</v>
      </c>
      <c r="C116" s="46"/>
      <c r="D116" s="16"/>
      <c r="E116" s="31"/>
      <c r="F116" s="32"/>
    </row>
    <row r="117" spans="1:6" ht="14.25" x14ac:dyDescent="0.2">
      <c r="A117" s="98"/>
      <c r="B117" s="36"/>
      <c r="C117" s="46">
        <v>42.5</v>
      </c>
      <c r="D117" s="16" t="s">
        <v>47</v>
      </c>
      <c r="E117" s="41"/>
      <c r="F117" s="31">
        <f>C117*E117</f>
        <v>0</v>
      </c>
    </row>
    <row r="118" spans="1:6" x14ac:dyDescent="0.2">
      <c r="A118" s="99"/>
      <c r="B118" s="65"/>
      <c r="C118" s="47"/>
      <c r="D118" s="48"/>
      <c r="E118" s="49"/>
      <c r="F118" s="49"/>
    </row>
    <row r="119" spans="1:6" x14ac:dyDescent="0.2">
      <c r="A119" s="100"/>
      <c r="B119" s="64"/>
      <c r="C119" s="50"/>
      <c r="D119" s="44"/>
      <c r="E119" s="45"/>
      <c r="F119" s="45"/>
    </row>
    <row r="120" spans="1:6" x14ac:dyDescent="0.2">
      <c r="A120" s="93">
        <f>COUNT($A$12:A119)+1</f>
        <v>22</v>
      </c>
      <c r="B120" s="35" t="s">
        <v>25</v>
      </c>
      <c r="C120" s="46"/>
      <c r="D120" s="16"/>
      <c r="E120" s="31"/>
      <c r="F120" s="31"/>
    </row>
    <row r="121" spans="1:6" ht="25.5" x14ac:dyDescent="0.2">
      <c r="A121" s="98"/>
      <c r="B121" s="36" t="s">
        <v>131</v>
      </c>
      <c r="C121" s="46"/>
      <c r="D121" s="16"/>
      <c r="E121" s="31"/>
      <c r="F121" s="32"/>
    </row>
    <row r="122" spans="1:6" ht="14.25" x14ac:dyDescent="0.2">
      <c r="A122" s="98"/>
      <c r="B122" s="36"/>
      <c r="C122" s="46">
        <v>26</v>
      </c>
      <c r="D122" s="16" t="s">
        <v>42</v>
      </c>
      <c r="E122" s="41"/>
      <c r="F122" s="31">
        <f>C122*E122</f>
        <v>0</v>
      </c>
    </row>
    <row r="123" spans="1:6" x14ac:dyDescent="0.2">
      <c r="A123" s="99"/>
      <c r="B123" s="65"/>
      <c r="C123" s="47"/>
      <c r="D123" s="48"/>
      <c r="E123" s="49"/>
      <c r="F123" s="49"/>
    </row>
    <row r="124" spans="1:6" x14ac:dyDescent="0.2">
      <c r="A124" s="100"/>
      <c r="B124" s="64"/>
      <c r="C124" s="50"/>
      <c r="D124" s="44"/>
      <c r="E124" s="45"/>
      <c r="F124" s="45"/>
    </row>
    <row r="125" spans="1:6" ht="25.5" x14ac:dyDescent="0.2">
      <c r="A125" s="93">
        <f>COUNT($A$12:A124)+1</f>
        <v>23</v>
      </c>
      <c r="B125" s="35" t="s">
        <v>222</v>
      </c>
      <c r="C125" s="46"/>
      <c r="D125" s="16"/>
      <c r="E125" s="31"/>
      <c r="F125" s="31"/>
    </row>
    <row r="126" spans="1:6" ht="102" x14ac:dyDescent="0.2">
      <c r="A126" s="98"/>
      <c r="B126" s="36" t="s">
        <v>250</v>
      </c>
      <c r="C126" s="46"/>
      <c r="D126" s="16"/>
      <c r="E126" s="31"/>
      <c r="F126" s="31"/>
    </row>
    <row r="127" spans="1:6" ht="14.25" x14ac:dyDescent="0.2">
      <c r="A127" s="98"/>
      <c r="B127" s="35" t="s">
        <v>218</v>
      </c>
      <c r="C127" s="46">
        <v>13</v>
      </c>
      <c r="D127" s="16" t="s">
        <v>42</v>
      </c>
      <c r="E127" s="41"/>
      <c r="F127" s="31">
        <f t="shared" ref="F127" si="0">C127*E127</f>
        <v>0</v>
      </c>
    </row>
    <row r="128" spans="1:6" x14ac:dyDescent="0.2">
      <c r="A128" s="99"/>
      <c r="B128" s="65"/>
      <c r="C128" s="47"/>
      <c r="D128" s="48"/>
      <c r="E128" s="49"/>
      <c r="F128" s="49"/>
    </row>
    <row r="129" spans="1:6" x14ac:dyDescent="0.2">
      <c r="A129" s="100"/>
      <c r="B129" s="64"/>
      <c r="C129" s="50"/>
      <c r="D129" s="44"/>
      <c r="E129" s="45"/>
      <c r="F129" s="45"/>
    </row>
    <row r="130" spans="1:6" x14ac:dyDescent="0.2">
      <c r="A130" s="93">
        <f>COUNT($A$12:A129)+1</f>
        <v>24</v>
      </c>
      <c r="B130" s="35" t="s">
        <v>138</v>
      </c>
      <c r="C130" s="46"/>
      <c r="D130" s="16"/>
      <c r="E130" s="31"/>
      <c r="F130" s="31"/>
    </row>
    <row r="131" spans="1:6" ht="51" x14ac:dyDescent="0.2">
      <c r="A131" s="98"/>
      <c r="B131" s="36" t="s">
        <v>139</v>
      </c>
      <c r="C131" s="46"/>
      <c r="D131" s="16"/>
      <c r="E131" s="31"/>
      <c r="F131" s="31"/>
    </row>
    <row r="132" spans="1:6" x14ac:dyDescent="0.2">
      <c r="A132" s="98"/>
      <c r="B132" s="105" t="s">
        <v>255</v>
      </c>
      <c r="C132" s="46">
        <v>4</v>
      </c>
      <c r="D132" s="16" t="s">
        <v>1</v>
      </c>
      <c r="E132" s="41"/>
      <c r="F132" s="31">
        <f>+E132*C132</f>
        <v>0</v>
      </c>
    </row>
    <row r="133" spans="1:6" x14ac:dyDescent="0.2">
      <c r="A133" s="99"/>
      <c r="B133" s="65"/>
      <c r="C133" s="47"/>
      <c r="D133" s="48"/>
      <c r="E133" s="49"/>
      <c r="F133" s="49"/>
    </row>
    <row r="134" spans="1:6" x14ac:dyDescent="0.2">
      <c r="A134" s="100"/>
      <c r="B134" s="64"/>
      <c r="C134" s="50"/>
      <c r="D134" s="44"/>
      <c r="E134" s="45"/>
      <c r="F134" s="45"/>
    </row>
    <row r="135" spans="1:6" x14ac:dyDescent="0.2">
      <c r="A135" s="93">
        <f>COUNT($A$12:A134)+1</f>
        <v>25</v>
      </c>
      <c r="B135" s="35" t="s">
        <v>140</v>
      </c>
      <c r="C135" s="46"/>
      <c r="D135" s="16"/>
      <c r="E135" s="31"/>
      <c r="F135" s="31"/>
    </row>
    <row r="136" spans="1:6" ht="38.25" x14ac:dyDescent="0.2">
      <c r="A136" s="98"/>
      <c r="B136" s="36" t="s">
        <v>246</v>
      </c>
      <c r="C136" s="46"/>
      <c r="D136" s="16"/>
      <c r="E136" s="31"/>
      <c r="F136" s="31"/>
    </row>
    <row r="137" spans="1:6" x14ac:dyDescent="0.2">
      <c r="A137" s="98"/>
      <c r="B137" s="35" t="s">
        <v>223</v>
      </c>
      <c r="C137" s="46"/>
      <c r="D137" s="16"/>
      <c r="E137" s="31"/>
      <c r="F137" s="31"/>
    </row>
    <row r="138" spans="1:6" x14ac:dyDescent="0.2">
      <c r="A138" s="98"/>
      <c r="B138" s="106" t="s">
        <v>256</v>
      </c>
      <c r="C138" s="46">
        <v>4</v>
      </c>
      <c r="D138" s="16" t="s">
        <v>1</v>
      </c>
      <c r="E138" s="41"/>
      <c r="F138" s="31">
        <f t="shared" ref="F138" si="1">C138*E138</f>
        <v>0</v>
      </c>
    </row>
    <row r="139" spans="1:6" x14ac:dyDescent="0.2">
      <c r="A139" s="99"/>
      <c r="B139" s="65"/>
      <c r="C139" s="47"/>
      <c r="D139" s="48"/>
      <c r="E139" s="49"/>
      <c r="F139" s="49"/>
    </row>
    <row r="140" spans="1:6" x14ac:dyDescent="0.2">
      <c r="A140" s="100"/>
      <c r="B140" s="64"/>
      <c r="C140" s="50"/>
      <c r="D140" s="44"/>
      <c r="E140" s="45"/>
      <c r="F140" s="45"/>
    </row>
    <row r="141" spans="1:6" ht="51" x14ac:dyDescent="0.2">
      <c r="A141" s="93">
        <f>COUNT($A$10:A140)+1</f>
        <v>26</v>
      </c>
      <c r="B141" s="35" t="s">
        <v>210</v>
      </c>
      <c r="C141" s="46"/>
      <c r="D141" s="16"/>
      <c r="E141" s="31"/>
      <c r="F141" s="31"/>
    </row>
    <row r="142" spans="1:6" ht="51" x14ac:dyDescent="0.2">
      <c r="A142" s="98"/>
      <c r="B142" s="36" t="s">
        <v>264</v>
      </c>
      <c r="C142" s="46"/>
      <c r="D142" s="16"/>
      <c r="E142" s="31"/>
      <c r="F142" s="31"/>
    </row>
    <row r="143" spans="1:6" ht="14.25" x14ac:dyDescent="0.2">
      <c r="A143" s="98"/>
      <c r="B143" s="35"/>
      <c r="C143" s="46">
        <v>0.4</v>
      </c>
      <c r="D143" s="16" t="s">
        <v>47</v>
      </c>
      <c r="E143" s="41"/>
      <c r="F143" s="31">
        <f>C143*E143</f>
        <v>0</v>
      </c>
    </row>
    <row r="144" spans="1:6" x14ac:dyDescent="0.2">
      <c r="A144" s="99"/>
      <c r="B144" s="65"/>
      <c r="C144" s="47"/>
      <c r="D144" s="48"/>
      <c r="E144" s="49"/>
      <c r="F144" s="49"/>
    </row>
    <row r="145" spans="1:6" x14ac:dyDescent="0.2">
      <c r="A145" s="100"/>
      <c r="B145" s="64"/>
      <c r="C145" s="50"/>
      <c r="D145" s="44"/>
      <c r="E145" s="45"/>
      <c r="F145" s="45"/>
    </row>
    <row r="146" spans="1:6" ht="38.25" x14ac:dyDescent="0.2">
      <c r="A146" s="93">
        <f>COUNT($A$10:A145)+1</f>
        <v>27</v>
      </c>
      <c r="B146" s="35" t="s">
        <v>211</v>
      </c>
      <c r="C146" s="46"/>
      <c r="D146" s="16"/>
      <c r="E146" s="31"/>
      <c r="F146" s="31"/>
    </row>
    <row r="147" spans="1:6" ht="51" x14ac:dyDescent="0.2">
      <c r="A147" s="98"/>
      <c r="B147" s="36" t="s">
        <v>145</v>
      </c>
      <c r="C147" s="46"/>
      <c r="D147" s="16"/>
      <c r="E147" s="31"/>
      <c r="F147" s="31"/>
    </row>
    <row r="148" spans="1:6" ht="14.25" x14ac:dyDescent="0.2">
      <c r="A148" s="98"/>
      <c r="B148" s="35"/>
      <c r="C148" s="46">
        <v>0.4</v>
      </c>
      <c r="D148" s="16" t="s">
        <v>47</v>
      </c>
      <c r="E148" s="41"/>
      <c r="F148" s="31">
        <f>C148*E148</f>
        <v>0</v>
      </c>
    </row>
    <row r="149" spans="1:6" x14ac:dyDescent="0.2">
      <c r="A149" s="99"/>
      <c r="B149" s="65"/>
      <c r="C149" s="47"/>
      <c r="D149" s="48"/>
      <c r="E149" s="49"/>
      <c r="F149" s="49"/>
    </row>
    <row r="150" spans="1:6" x14ac:dyDescent="0.2">
      <c r="A150" s="100"/>
      <c r="B150" s="64"/>
      <c r="C150" s="50"/>
      <c r="D150" s="44"/>
      <c r="E150" s="45"/>
      <c r="F150" s="45"/>
    </row>
    <row r="151" spans="1:6" x14ac:dyDescent="0.2">
      <c r="A151" s="93">
        <f>COUNT($A$10:A150)+1</f>
        <v>28</v>
      </c>
      <c r="B151" s="35" t="s">
        <v>146</v>
      </c>
      <c r="C151" s="46"/>
      <c r="D151" s="16"/>
      <c r="E151" s="31"/>
      <c r="F151" s="31"/>
    </row>
    <row r="152" spans="1:6" ht="114.75" x14ac:dyDescent="0.2">
      <c r="A152" s="98"/>
      <c r="B152" s="36" t="s">
        <v>263</v>
      </c>
      <c r="C152" s="46"/>
      <c r="D152" s="16"/>
      <c r="E152" s="31"/>
      <c r="F152" s="31"/>
    </row>
    <row r="153" spans="1:6" ht="14.25" x14ac:dyDescent="0.2">
      <c r="A153" s="98"/>
      <c r="B153" s="35"/>
      <c r="C153" s="46">
        <v>0.4</v>
      </c>
      <c r="D153" s="16" t="s">
        <v>42</v>
      </c>
      <c r="E153" s="41"/>
      <c r="F153" s="31">
        <f>C153*E153</f>
        <v>0</v>
      </c>
    </row>
    <row r="154" spans="1:6" x14ac:dyDescent="0.2">
      <c r="A154" s="99"/>
      <c r="B154" s="65"/>
      <c r="C154" s="47"/>
      <c r="D154" s="48"/>
      <c r="E154" s="49"/>
      <c r="F154" s="49"/>
    </row>
    <row r="155" spans="1:6" x14ac:dyDescent="0.2">
      <c r="A155" s="100"/>
      <c r="B155" s="64"/>
      <c r="C155" s="50"/>
      <c r="D155" s="44"/>
      <c r="E155" s="45"/>
      <c r="F155" s="45"/>
    </row>
    <row r="156" spans="1:6" x14ac:dyDescent="0.2">
      <c r="A156" s="93">
        <f>COUNT($A$10:A155)+1</f>
        <v>29</v>
      </c>
      <c r="B156" s="35" t="s">
        <v>148</v>
      </c>
      <c r="C156" s="46"/>
      <c r="D156" s="16"/>
      <c r="E156" s="31"/>
      <c r="F156" s="31"/>
    </row>
    <row r="157" spans="1:6" ht="114.75" x14ac:dyDescent="0.2">
      <c r="A157" s="98"/>
      <c r="B157" s="36" t="s">
        <v>149</v>
      </c>
      <c r="C157" s="46"/>
      <c r="D157" s="16"/>
      <c r="E157" s="31"/>
      <c r="F157" s="31"/>
    </row>
    <row r="158" spans="1:6" ht="14.25" x14ac:dyDescent="0.2">
      <c r="A158" s="98"/>
      <c r="B158" s="35"/>
      <c r="C158" s="46">
        <v>0.4</v>
      </c>
      <c r="D158" s="16" t="s">
        <v>42</v>
      </c>
      <c r="E158" s="41"/>
      <c r="F158" s="31">
        <f>C158*E158</f>
        <v>0</v>
      </c>
    </row>
    <row r="159" spans="1:6" x14ac:dyDescent="0.2">
      <c r="A159" s="99"/>
      <c r="B159" s="65"/>
      <c r="C159" s="47"/>
      <c r="D159" s="48"/>
      <c r="E159" s="49"/>
      <c r="F159" s="49"/>
    </row>
    <row r="160" spans="1:6" x14ac:dyDescent="0.2">
      <c r="A160" s="100"/>
      <c r="B160" s="64"/>
      <c r="C160" s="50"/>
      <c r="D160" s="44"/>
      <c r="E160" s="45"/>
      <c r="F160" s="45"/>
    </row>
    <row r="161" spans="1:6" x14ac:dyDescent="0.2">
      <c r="A161" s="93">
        <f>COUNT($A$12:A160)+1</f>
        <v>30</v>
      </c>
      <c r="B161" s="35" t="s">
        <v>134</v>
      </c>
      <c r="C161" s="46"/>
      <c r="D161" s="16"/>
      <c r="E161" s="31"/>
      <c r="F161" s="31"/>
    </row>
    <row r="162" spans="1:6" ht="267.75" x14ac:dyDescent="0.2">
      <c r="A162" s="98"/>
      <c r="B162" s="36" t="s">
        <v>135</v>
      </c>
      <c r="C162" s="46"/>
      <c r="D162" s="16"/>
      <c r="E162" s="31"/>
      <c r="F162" s="31"/>
    </row>
    <row r="163" spans="1:6" x14ac:dyDescent="0.2">
      <c r="A163" s="98"/>
      <c r="B163" s="36" t="s">
        <v>136</v>
      </c>
      <c r="C163" s="46"/>
      <c r="D163" s="16"/>
      <c r="E163" s="31"/>
      <c r="F163" s="31"/>
    </row>
    <row r="164" spans="1:6" x14ac:dyDescent="0.2">
      <c r="A164" s="98"/>
      <c r="B164" s="35" t="s">
        <v>180</v>
      </c>
      <c r="C164" s="46"/>
      <c r="D164" s="16"/>
      <c r="E164" s="31"/>
      <c r="F164" s="31"/>
    </row>
    <row r="165" spans="1:6" ht="14.25" x14ac:dyDescent="0.2">
      <c r="A165" s="98"/>
      <c r="B165" s="36" t="s">
        <v>265</v>
      </c>
      <c r="C165" s="46">
        <v>1</v>
      </c>
      <c r="D165" s="16" t="s">
        <v>42</v>
      </c>
      <c r="E165" s="41"/>
      <c r="F165" s="31">
        <f>+E165*C165</f>
        <v>0</v>
      </c>
    </row>
    <row r="166" spans="1:6" x14ac:dyDescent="0.2">
      <c r="A166" s="99"/>
      <c r="B166" s="65"/>
      <c r="C166" s="47"/>
      <c r="D166" s="48"/>
      <c r="E166" s="49"/>
      <c r="F166" s="49"/>
    </row>
    <row r="167" spans="1:6" x14ac:dyDescent="0.2">
      <c r="A167" s="100"/>
      <c r="B167" s="64"/>
      <c r="C167" s="50"/>
      <c r="D167" s="44"/>
      <c r="E167" s="45"/>
      <c r="F167" s="45"/>
    </row>
    <row r="168" spans="1:6" x14ac:dyDescent="0.2">
      <c r="A168" s="93">
        <f>COUNT($A$10:A167)+1</f>
        <v>31</v>
      </c>
      <c r="B168" s="35" t="s">
        <v>150</v>
      </c>
      <c r="C168" s="46"/>
      <c r="D168" s="16"/>
      <c r="E168" s="31"/>
      <c r="F168" s="31"/>
    </row>
    <row r="169" spans="1:6" ht="153" x14ac:dyDescent="0.2">
      <c r="A169" s="98"/>
      <c r="B169" s="36" t="s">
        <v>151</v>
      </c>
      <c r="C169" s="46"/>
      <c r="D169" s="16"/>
      <c r="E169" s="31"/>
      <c r="F169" s="31"/>
    </row>
    <row r="170" spans="1:6" x14ac:dyDescent="0.2">
      <c r="A170" s="98"/>
      <c r="B170" s="35" t="s">
        <v>219</v>
      </c>
      <c r="C170" s="46">
        <v>2</v>
      </c>
      <c r="D170" s="16" t="s">
        <v>152</v>
      </c>
      <c r="E170" s="41"/>
      <c r="F170" s="31">
        <f>C170*E170</f>
        <v>0</v>
      </c>
    </row>
    <row r="171" spans="1:6" x14ac:dyDescent="0.2">
      <c r="A171" s="99"/>
      <c r="B171" s="65"/>
      <c r="C171" s="47"/>
      <c r="D171" s="48"/>
      <c r="E171" s="49"/>
      <c r="F171" s="49"/>
    </row>
    <row r="172" spans="1:6" x14ac:dyDescent="0.2">
      <c r="A172" s="100"/>
      <c r="B172" s="64"/>
      <c r="C172" s="50"/>
      <c r="D172" s="44"/>
      <c r="E172" s="45"/>
      <c r="F172" s="45"/>
    </row>
    <row r="173" spans="1:6" x14ac:dyDescent="0.2">
      <c r="A173" s="93">
        <f>COUNT($A$10:A171)+1</f>
        <v>32</v>
      </c>
      <c r="B173" s="35" t="s">
        <v>153</v>
      </c>
      <c r="C173" s="46"/>
      <c r="D173" s="16"/>
      <c r="E173" s="31"/>
      <c r="F173" s="31"/>
    </row>
    <row r="174" spans="1:6" ht="38.25" x14ac:dyDescent="0.2">
      <c r="A174" s="98"/>
      <c r="B174" s="36" t="s">
        <v>154</v>
      </c>
      <c r="C174" s="46"/>
      <c r="D174" s="16"/>
      <c r="E174" s="31"/>
      <c r="F174" s="31"/>
    </row>
    <row r="175" spans="1:6" x14ac:dyDescent="0.2">
      <c r="A175" s="98"/>
      <c r="B175" s="35"/>
      <c r="C175" s="46">
        <v>5</v>
      </c>
      <c r="D175" s="16" t="s">
        <v>1</v>
      </c>
      <c r="E175" s="41"/>
      <c r="F175" s="31">
        <f>C175*E175</f>
        <v>0</v>
      </c>
    </row>
    <row r="176" spans="1:6" x14ac:dyDescent="0.2">
      <c r="A176" s="99"/>
      <c r="B176" s="65"/>
      <c r="C176" s="47"/>
      <c r="D176" s="48"/>
      <c r="E176" s="49"/>
      <c r="F176" s="49"/>
    </row>
    <row r="177" spans="1:6" x14ac:dyDescent="0.2">
      <c r="A177" s="100"/>
      <c r="B177" s="64"/>
      <c r="C177" s="50"/>
      <c r="D177" s="44"/>
      <c r="E177" s="45"/>
      <c r="F177" s="45"/>
    </row>
    <row r="178" spans="1:6" x14ac:dyDescent="0.2">
      <c r="A178" s="93">
        <f>COUNT($A$10:A177)+1</f>
        <v>33</v>
      </c>
      <c r="B178" s="35" t="s">
        <v>155</v>
      </c>
      <c r="C178" s="46"/>
      <c r="D178" s="16"/>
      <c r="E178" s="31"/>
      <c r="F178" s="31"/>
    </row>
    <row r="179" spans="1:6" ht="89.25" x14ac:dyDescent="0.2">
      <c r="A179" s="98"/>
      <c r="B179" s="36" t="s">
        <v>156</v>
      </c>
      <c r="C179" s="46"/>
      <c r="D179" s="16"/>
      <c r="E179" s="31"/>
      <c r="F179" s="31"/>
    </row>
    <row r="180" spans="1:6" ht="14.25" x14ac:dyDescent="0.2">
      <c r="A180" s="98"/>
      <c r="B180" s="35"/>
      <c r="C180" s="46">
        <v>14</v>
      </c>
      <c r="D180" s="16" t="s">
        <v>42</v>
      </c>
      <c r="E180" s="41"/>
      <c r="F180" s="31">
        <f>C180*E180</f>
        <v>0</v>
      </c>
    </row>
    <row r="181" spans="1:6" x14ac:dyDescent="0.2">
      <c r="A181" s="99"/>
      <c r="B181" s="65"/>
      <c r="C181" s="47"/>
      <c r="D181" s="48"/>
      <c r="E181" s="49"/>
      <c r="F181" s="49"/>
    </row>
    <row r="182" spans="1:6" x14ac:dyDescent="0.2">
      <c r="A182" s="100"/>
      <c r="B182" s="64"/>
      <c r="C182" s="50"/>
      <c r="D182" s="44"/>
      <c r="E182" s="45"/>
      <c r="F182" s="45"/>
    </row>
    <row r="183" spans="1:6" x14ac:dyDescent="0.2">
      <c r="A183" s="93">
        <f>COUNT($A$10:A182)+1</f>
        <v>34</v>
      </c>
      <c r="B183" s="35" t="s">
        <v>157</v>
      </c>
      <c r="C183" s="46"/>
      <c r="D183" s="16"/>
      <c r="E183" s="31"/>
      <c r="F183" s="31"/>
    </row>
    <row r="184" spans="1:6" ht="38.25" x14ac:dyDescent="0.2">
      <c r="A184" s="98"/>
      <c r="B184" s="36" t="s">
        <v>158</v>
      </c>
      <c r="C184" s="46"/>
      <c r="D184" s="16"/>
      <c r="E184" s="31"/>
      <c r="F184" s="31"/>
    </row>
    <row r="185" spans="1:6" ht="14.25" x14ac:dyDescent="0.2">
      <c r="A185" s="98"/>
      <c r="B185" s="35"/>
      <c r="C185" s="46">
        <v>12</v>
      </c>
      <c r="D185" s="16" t="s">
        <v>42</v>
      </c>
      <c r="E185" s="41"/>
      <c r="F185" s="31">
        <f>C185*E185</f>
        <v>0</v>
      </c>
    </row>
    <row r="186" spans="1:6" x14ac:dyDescent="0.2">
      <c r="A186" s="99"/>
      <c r="B186" s="65"/>
      <c r="C186" s="47"/>
      <c r="D186" s="48"/>
      <c r="E186" s="49"/>
      <c r="F186" s="49"/>
    </row>
    <row r="187" spans="1:6" x14ac:dyDescent="0.2">
      <c r="A187" s="100"/>
      <c r="B187" s="64"/>
      <c r="C187" s="50"/>
      <c r="D187" s="44"/>
      <c r="E187" s="45"/>
      <c r="F187" s="45"/>
    </row>
    <row r="188" spans="1:6" x14ac:dyDescent="0.2">
      <c r="A188" s="93">
        <f>COUNT($A$10:A187)+1</f>
        <v>35</v>
      </c>
      <c r="B188" s="35" t="s">
        <v>161</v>
      </c>
      <c r="C188" s="46"/>
      <c r="D188" s="16"/>
      <c r="E188" s="31"/>
      <c r="F188" s="31"/>
    </row>
    <row r="189" spans="1:6" ht="63.75" x14ac:dyDescent="0.2">
      <c r="A189" s="98"/>
      <c r="B189" s="36" t="s">
        <v>162</v>
      </c>
      <c r="C189" s="46"/>
      <c r="D189" s="16"/>
      <c r="E189" s="31"/>
      <c r="F189" s="31"/>
    </row>
    <row r="190" spans="1:6" ht="14.25" x14ac:dyDescent="0.2">
      <c r="A190" s="98"/>
      <c r="B190" s="35"/>
      <c r="C190" s="46">
        <v>0.5</v>
      </c>
      <c r="D190" s="16" t="s">
        <v>47</v>
      </c>
      <c r="E190" s="41"/>
      <c r="F190" s="31">
        <f>C190*E190</f>
        <v>0</v>
      </c>
    </row>
    <row r="191" spans="1:6" x14ac:dyDescent="0.2">
      <c r="A191" s="99"/>
      <c r="B191" s="65"/>
      <c r="C191" s="47"/>
      <c r="D191" s="48"/>
      <c r="E191" s="49"/>
      <c r="F191" s="49"/>
    </row>
    <row r="192" spans="1:6" x14ac:dyDescent="0.2">
      <c r="A192" s="100"/>
      <c r="B192" s="64"/>
      <c r="C192" s="50"/>
      <c r="D192" s="44"/>
      <c r="E192" s="45"/>
      <c r="F192" s="45"/>
    </row>
    <row r="193" spans="1:6" ht="25.5" x14ac:dyDescent="0.2">
      <c r="A193" s="93">
        <f>COUNT($A$12:A192)+1</f>
        <v>36</v>
      </c>
      <c r="B193" s="35" t="s">
        <v>100</v>
      </c>
      <c r="C193" s="46"/>
      <c r="D193" s="16"/>
      <c r="E193" s="31"/>
      <c r="F193" s="31"/>
    </row>
    <row r="194" spans="1:6" ht="102" x14ac:dyDescent="0.2">
      <c r="A194" s="98"/>
      <c r="B194" s="36" t="s">
        <v>109</v>
      </c>
      <c r="C194" s="46"/>
      <c r="D194" s="16"/>
      <c r="E194" s="31"/>
      <c r="F194" s="31"/>
    </row>
    <row r="195" spans="1:6" x14ac:dyDescent="0.2">
      <c r="A195" s="98"/>
      <c r="B195" s="36"/>
      <c r="C195" s="46">
        <v>1</v>
      </c>
      <c r="D195" s="16" t="s">
        <v>1</v>
      </c>
      <c r="E195" s="41"/>
      <c r="F195" s="31">
        <f>C195*E195</f>
        <v>0</v>
      </c>
    </row>
    <row r="196" spans="1:6" x14ac:dyDescent="0.2">
      <c r="A196" s="99"/>
      <c r="B196" s="65"/>
      <c r="C196" s="47"/>
      <c r="D196" s="48"/>
      <c r="E196" s="49"/>
      <c r="F196" s="49"/>
    </row>
    <row r="197" spans="1:6" x14ac:dyDescent="0.2">
      <c r="A197" s="100"/>
      <c r="B197" s="64"/>
      <c r="C197" s="50"/>
      <c r="D197" s="44"/>
      <c r="E197" s="45"/>
      <c r="F197" s="43"/>
    </row>
    <row r="198" spans="1:6" x14ac:dyDescent="0.2">
      <c r="A198" s="93">
        <f>COUNT($A$12:A197)+1</f>
        <v>37</v>
      </c>
      <c r="B198" s="35" t="s">
        <v>30</v>
      </c>
      <c r="C198" s="46"/>
      <c r="D198" s="16"/>
      <c r="E198" s="31"/>
      <c r="F198" s="32"/>
    </row>
    <row r="199" spans="1:6" ht="76.5" x14ac:dyDescent="0.2">
      <c r="A199" s="98"/>
      <c r="B199" s="36" t="s">
        <v>101</v>
      </c>
      <c r="C199" s="46"/>
      <c r="D199" s="16"/>
      <c r="E199" s="31"/>
      <c r="F199" s="32"/>
    </row>
    <row r="200" spans="1:6" ht="14.25" x14ac:dyDescent="0.2">
      <c r="A200" s="98"/>
      <c r="B200" s="36"/>
      <c r="C200" s="46">
        <v>14.5</v>
      </c>
      <c r="D200" s="16" t="s">
        <v>47</v>
      </c>
      <c r="E200" s="41"/>
      <c r="F200" s="31">
        <f>C200*E200</f>
        <v>0</v>
      </c>
    </row>
    <row r="201" spans="1:6" x14ac:dyDescent="0.2">
      <c r="A201" s="99"/>
      <c r="B201" s="65"/>
      <c r="C201" s="47"/>
      <c r="D201" s="48"/>
      <c r="E201" s="49"/>
      <c r="F201" s="49"/>
    </row>
    <row r="202" spans="1:6" x14ac:dyDescent="0.2">
      <c r="A202" s="100"/>
      <c r="B202" s="64"/>
      <c r="C202" s="50"/>
      <c r="D202" s="44"/>
      <c r="E202" s="45"/>
      <c r="F202" s="43"/>
    </row>
    <row r="203" spans="1:6" ht="25.5" x14ac:dyDescent="0.2">
      <c r="A203" s="93">
        <f>COUNT($A$12:A202)+1</f>
        <v>38</v>
      </c>
      <c r="B203" s="35" t="s">
        <v>32</v>
      </c>
      <c r="C203" s="46"/>
      <c r="D203" s="16"/>
      <c r="E203" s="31"/>
      <c r="F203" s="32"/>
    </row>
    <row r="204" spans="1:6" ht="38.25" x14ac:dyDescent="0.2">
      <c r="A204" s="98"/>
      <c r="B204" s="36" t="s">
        <v>31</v>
      </c>
      <c r="C204" s="46"/>
      <c r="D204" s="16"/>
      <c r="E204" s="31"/>
      <c r="F204" s="32"/>
    </row>
    <row r="205" spans="1:6" ht="14.25" x14ac:dyDescent="0.2">
      <c r="A205" s="98"/>
      <c r="B205" s="36"/>
      <c r="C205" s="46">
        <v>4.5</v>
      </c>
      <c r="D205" s="16" t="s">
        <v>47</v>
      </c>
      <c r="E205" s="41"/>
      <c r="F205" s="31">
        <f>C205*E205</f>
        <v>0</v>
      </c>
    </row>
    <row r="206" spans="1:6" x14ac:dyDescent="0.2">
      <c r="A206" s="99"/>
      <c r="B206" s="65"/>
      <c r="C206" s="47"/>
      <c r="D206" s="48"/>
      <c r="E206" s="49"/>
      <c r="F206" s="49"/>
    </row>
    <row r="207" spans="1:6" x14ac:dyDescent="0.2">
      <c r="A207" s="100"/>
      <c r="B207" s="69"/>
      <c r="C207" s="132"/>
      <c r="D207" s="28"/>
      <c r="E207" s="29"/>
      <c r="F207" s="27"/>
    </row>
    <row r="208" spans="1:6" ht="25.5" x14ac:dyDescent="0.2">
      <c r="A208" s="93">
        <f>COUNT($A$12:A207)+1</f>
        <v>39</v>
      </c>
      <c r="B208" s="35" t="s">
        <v>33</v>
      </c>
      <c r="C208" s="46"/>
      <c r="D208" s="16"/>
      <c r="E208" s="58"/>
      <c r="F208" s="32"/>
    </row>
    <row r="209" spans="1:6" ht="102" x14ac:dyDescent="0.2">
      <c r="A209" s="96"/>
      <c r="B209" s="36" t="s">
        <v>102</v>
      </c>
      <c r="C209" s="46"/>
      <c r="D209" s="16"/>
      <c r="E209" s="31"/>
      <c r="F209" s="32"/>
    </row>
    <row r="210" spans="1:6" x14ac:dyDescent="0.2">
      <c r="A210" s="93"/>
      <c r="B210" s="87"/>
      <c r="C210" s="134"/>
      <c r="D210" s="60">
        <v>0.02</v>
      </c>
      <c r="E210" s="32"/>
      <c r="F210" s="31">
        <f>SUM(F12:F209)*D210</f>
        <v>0</v>
      </c>
    </row>
    <row r="211" spans="1:6" x14ac:dyDescent="0.2">
      <c r="A211" s="95"/>
      <c r="B211" s="88"/>
      <c r="C211" s="135"/>
      <c r="D211" s="90"/>
      <c r="E211" s="61"/>
      <c r="F211" s="49"/>
    </row>
    <row r="212" spans="1:6" x14ac:dyDescent="0.2">
      <c r="A212" s="96"/>
      <c r="B212" s="36"/>
      <c r="C212" s="46"/>
      <c r="D212" s="16"/>
      <c r="E212" s="32"/>
      <c r="F212" s="32"/>
    </row>
    <row r="213" spans="1:6" x14ac:dyDescent="0.2">
      <c r="A213" s="93">
        <f>COUNT($A$12:A211)+1</f>
        <v>40</v>
      </c>
      <c r="B213" s="35" t="s">
        <v>103</v>
      </c>
      <c r="C213" s="46"/>
      <c r="D213" s="16"/>
      <c r="E213" s="32"/>
      <c r="F213" s="32"/>
    </row>
    <row r="214" spans="1:6" ht="38.25" x14ac:dyDescent="0.2">
      <c r="A214" s="96"/>
      <c r="B214" s="36" t="s">
        <v>35</v>
      </c>
      <c r="C214" s="134"/>
      <c r="D214" s="60">
        <v>0.1</v>
      </c>
      <c r="E214" s="32"/>
      <c r="F214" s="31">
        <f>SUM(F12:F208)*D214</f>
        <v>0</v>
      </c>
    </row>
    <row r="215" spans="1:6" x14ac:dyDescent="0.2">
      <c r="A215" s="101"/>
      <c r="B215" s="66"/>
      <c r="C215" s="46"/>
      <c r="D215" s="16"/>
      <c r="E215" s="58"/>
      <c r="F215" s="32"/>
    </row>
    <row r="216" spans="1:6" x14ac:dyDescent="0.2">
      <c r="A216" s="37"/>
      <c r="B216" s="67" t="s">
        <v>2</v>
      </c>
      <c r="C216" s="136"/>
      <c r="D216" s="39"/>
      <c r="E216" s="40" t="s">
        <v>46</v>
      </c>
      <c r="F216" s="40">
        <f>SUM(F14:F215)</f>
        <v>0</v>
      </c>
    </row>
  </sheetData>
  <sheetProtection algorithmName="SHA-512" hashValue="pirkcw7C3XWyJlZaXzgqlEn1RoV2kpHM1O93/7tXNbkddygQw2yOjkRQTNcrOq1xS2TSufMjWodEY0466dbyTw==" saltValue="J6dZGDo2H+oBIgTpzC+dxg=="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8" manualBreakCount="8">
    <brk id="30" max="5" man="1"/>
    <brk id="55" max="5" man="1"/>
    <brk id="77" max="5" man="1"/>
    <brk id="103" max="5" man="1"/>
    <brk id="133" max="5" man="1"/>
    <brk id="154" max="5" man="1"/>
    <brk id="166" max="5" man="1"/>
    <brk id="191"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232"/>
  <sheetViews>
    <sheetView topLeftCell="A14" zoomScaleNormal="100" zoomScaleSheetLayoutView="100" workbookViewId="0">
      <selection activeCell="E24" sqref="E24"/>
    </sheetView>
  </sheetViews>
  <sheetFormatPr defaultColWidth="9.140625" defaultRowHeight="12.75" x14ac:dyDescent="0.2"/>
  <cols>
    <col min="1" max="1" width="7.7109375" style="22" customWidth="1"/>
    <col min="2" max="2" width="36.7109375" style="68" customWidth="1"/>
    <col min="3" max="3" width="7.7109375" style="137"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130"/>
      <c r="D1" s="23"/>
    </row>
    <row r="2" spans="1:6" x14ac:dyDescent="0.2">
      <c r="A2" s="21" t="s">
        <v>166</v>
      </c>
      <c r="B2" s="62" t="s">
        <v>7</v>
      </c>
      <c r="C2" s="130"/>
      <c r="D2" s="23"/>
    </row>
    <row r="3" spans="1:6" x14ac:dyDescent="0.2">
      <c r="A3" s="21" t="s">
        <v>169</v>
      </c>
      <c r="B3" s="62" t="s">
        <v>220</v>
      </c>
      <c r="C3" s="130"/>
      <c r="D3" s="23"/>
    </row>
    <row r="4" spans="1:6" x14ac:dyDescent="0.2">
      <c r="A4" s="21"/>
      <c r="B4" s="62" t="s">
        <v>176</v>
      </c>
      <c r="C4" s="130"/>
      <c r="D4" s="23"/>
    </row>
    <row r="5" spans="1:6" ht="76.5" x14ac:dyDescent="0.2">
      <c r="A5" s="107" t="s">
        <v>0</v>
      </c>
      <c r="B5" s="108" t="s">
        <v>39</v>
      </c>
      <c r="C5" s="131" t="s">
        <v>8</v>
      </c>
      <c r="D5" s="109" t="s">
        <v>9</v>
      </c>
      <c r="E5" s="110" t="s">
        <v>43</v>
      </c>
      <c r="F5" s="110" t="s">
        <v>44</v>
      </c>
    </row>
    <row r="6" spans="1:6" x14ac:dyDescent="0.2">
      <c r="A6" s="92">
        <v>1</v>
      </c>
      <c r="B6" s="63"/>
      <c r="C6" s="132"/>
      <c r="D6" s="28"/>
      <c r="E6" s="29"/>
      <c r="F6" s="27"/>
    </row>
    <row r="7" spans="1:6" x14ac:dyDescent="0.2">
      <c r="A7" s="102"/>
      <c r="B7" s="104" t="s">
        <v>126</v>
      </c>
      <c r="C7" s="13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133"/>
      <c r="D10" s="51"/>
      <c r="E10" s="52"/>
      <c r="F10" s="53"/>
    </row>
    <row r="11" spans="1:6" x14ac:dyDescent="0.2">
      <c r="A11" s="92"/>
      <c r="B11" s="63"/>
      <c r="C11" s="132"/>
      <c r="D11" s="28"/>
      <c r="E11" s="29"/>
      <c r="F11" s="27"/>
    </row>
    <row r="12" spans="1:6" x14ac:dyDescent="0.2">
      <c r="A12" s="93">
        <f>COUNT(A6+1)</f>
        <v>1</v>
      </c>
      <c r="B12" s="35" t="s">
        <v>10</v>
      </c>
      <c r="C12" s="46"/>
      <c r="D12" s="16"/>
      <c r="E12" s="31"/>
      <c r="F12" s="31"/>
    </row>
    <row r="13" spans="1:6" ht="51" x14ac:dyDescent="0.2">
      <c r="A13" s="93"/>
      <c r="B13" s="36" t="s">
        <v>50</v>
      </c>
      <c r="C13" s="46"/>
      <c r="D13" s="16"/>
      <c r="E13" s="31"/>
      <c r="F13" s="31"/>
    </row>
    <row r="14" spans="1:6" ht="14.25" x14ac:dyDescent="0.2">
      <c r="A14" s="93"/>
      <c r="B14" s="36"/>
      <c r="C14" s="46">
        <v>10</v>
      </c>
      <c r="D14" s="16" t="s">
        <v>42</v>
      </c>
      <c r="E14" s="41"/>
      <c r="F14" s="31">
        <f>C14*E14</f>
        <v>0</v>
      </c>
    </row>
    <row r="15" spans="1:6" x14ac:dyDescent="0.2">
      <c r="A15" s="95"/>
      <c r="B15" s="65"/>
      <c r="C15" s="47"/>
      <c r="D15" s="48"/>
      <c r="E15" s="49"/>
      <c r="F15" s="49"/>
    </row>
    <row r="16" spans="1:6" x14ac:dyDescent="0.2">
      <c r="A16" s="94"/>
      <c r="B16" s="64"/>
      <c r="C16" s="50"/>
      <c r="D16" s="44"/>
      <c r="E16" s="45"/>
      <c r="F16" s="45"/>
    </row>
    <row r="17" spans="1:6" x14ac:dyDescent="0.2">
      <c r="A17" s="93">
        <f>COUNT($A$12:A16)+1</f>
        <v>2</v>
      </c>
      <c r="B17" s="35" t="s">
        <v>11</v>
      </c>
      <c r="C17" s="46"/>
      <c r="D17" s="16"/>
      <c r="E17" s="31"/>
      <c r="F17" s="31"/>
    </row>
    <row r="18" spans="1:6" ht="51" x14ac:dyDescent="0.2">
      <c r="A18" s="93"/>
      <c r="B18" s="36" t="s">
        <v>130</v>
      </c>
      <c r="C18" s="46"/>
      <c r="D18" s="16"/>
      <c r="E18" s="31"/>
      <c r="F18" s="31"/>
    </row>
    <row r="19" spans="1:6" x14ac:dyDescent="0.2">
      <c r="A19" s="93"/>
      <c r="B19" s="36"/>
      <c r="C19" s="46">
        <v>1</v>
      </c>
      <c r="D19" s="16" t="s">
        <v>1</v>
      </c>
      <c r="E19" s="41"/>
      <c r="F19" s="31">
        <f>C19*E19</f>
        <v>0</v>
      </c>
    </row>
    <row r="20" spans="1:6" x14ac:dyDescent="0.2">
      <c r="A20" s="95"/>
      <c r="B20" s="65"/>
      <c r="C20" s="47"/>
      <c r="D20" s="48"/>
      <c r="E20" s="49"/>
      <c r="F20" s="49"/>
    </row>
    <row r="21" spans="1:6" x14ac:dyDescent="0.2">
      <c r="A21" s="94"/>
      <c r="B21" s="64"/>
      <c r="C21" s="50"/>
      <c r="D21" s="44"/>
      <c r="E21" s="45"/>
      <c r="F21" s="43"/>
    </row>
    <row r="22" spans="1:6" x14ac:dyDescent="0.2">
      <c r="A22" s="93">
        <f>COUNT($A$12:A21)+1</f>
        <v>3</v>
      </c>
      <c r="B22" s="35" t="s">
        <v>19</v>
      </c>
      <c r="C22" s="46"/>
      <c r="D22" s="16"/>
      <c r="E22" s="31"/>
      <c r="F22" s="32"/>
    </row>
    <row r="23" spans="1:6" ht="63.75" x14ac:dyDescent="0.2">
      <c r="A23" s="93"/>
      <c r="B23" s="36" t="s">
        <v>41</v>
      </c>
      <c r="C23" s="46"/>
      <c r="D23" s="16"/>
      <c r="E23" s="31"/>
      <c r="F23" s="32"/>
    </row>
    <row r="24" spans="1:6" ht="14.25" x14ac:dyDescent="0.2">
      <c r="A24" s="93"/>
      <c r="B24" s="36"/>
      <c r="C24" s="46">
        <v>5</v>
      </c>
      <c r="D24" s="16" t="s">
        <v>42</v>
      </c>
      <c r="E24" s="41"/>
      <c r="F24" s="31">
        <f>C24*E24</f>
        <v>0</v>
      </c>
    </row>
    <row r="25" spans="1:6" x14ac:dyDescent="0.2">
      <c r="A25" s="95"/>
      <c r="B25" s="65"/>
      <c r="C25" s="47"/>
      <c r="D25" s="48"/>
      <c r="E25" s="49"/>
      <c r="F25" s="49"/>
    </row>
    <row r="26" spans="1:6" x14ac:dyDescent="0.2">
      <c r="A26" s="94"/>
      <c r="B26" s="64"/>
      <c r="C26" s="50"/>
      <c r="D26" s="44"/>
      <c r="E26" s="45"/>
      <c r="F26" s="43"/>
    </row>
    <row r="27" spans="1:6" ht="25.5" x14ac:dyDescent="0.2">
      <c r="A27" s="93">
        <f>COUNT($A$12:A26)+1</f>
        <v>4</v>
      </c>
      <c r="B27" s="35" t="s">
        <v>60</v>
      </c>
      <c r="C27" s="46"/>
      <c r="D27" s="33"/>
      <c r="E27" s="34"/>
      <c r="F27" s="32"/>
    </row>
    <row r="28" spans="1:6" ht="76.5" x14ac:dyDescent="0.2">
      <c r="A28" s="93"/>
      <c r="B28" s="36" t="s">
        <v>61</v>
      </c>
      <c r="C28" s="46"/>
      <c r="D28" s="33"/>
      <c r="E28" s="34"/>
      <c r="F28" s="32"/>
    </row>
    <row r="29" spans="1:6" ht="14.25" x14ac:dyDescent="0.2">
      <c r="A29" s="93"/>
      <c r="B29" s="36"/>
      <c r="C29" s="46">
        <v>40</v>
      </c>
      <c r="D29" s="33" t="s">
        <v>48</v>
      </c>
      <c r="E29" s="42"/>
      <c r="F29" s="31">
        <f>C29*E29</f>
        <v>0</v>
      </c>
    </row>
    <row r="30" spans="1:6" x14ac:dyDescent="0.2">
      <c r="A30" s="95"/>
      <c r="B30" s="65"/>
      <c r="C30" s="47"/>
      <c r="D30" s="75"/>
      <c r="E30" s="76"/>
      <c r="F30" s="49"/>
    </row>
    <row r="31" spans="1:6" x14ac:dyDescent="0.2">
      <c r="A31" s="94"/>
      <c r="B31" s="64"/>
      <c r="C31" s="50"/>
      <c r="D31" s="44"/>
      <c r="E31" s="45"/>
      <c r="F31" s="43"/>
    </row>
    <row r="32" spans="1:6" ht="38.25" x14ac:dyDescent="0.2">
      <c r="A32" s="93">
        <f>COUNT($A$12:A31)+1</f>
        <v>5</v>
      </c>
      <c r="B32" s="35" t="s">
        <v>62</v>
      </c>
      <c r="C32" s="46"/>
      <c r="D32" s="16"/>
      <c r="E32" s="31"/>
      <c r="F32" s="32"/>
    </row>
    <row r="33" spans="1:6" ht="63.75" x14ac:dyDescent="0.2">
      <c r="A33" s="93"/>
      <c r="B33" s="36" t="s">
        <v>63</v>
      </c>
      <c r="C33" s="46"/>
      <c r="D33" s="16"/>
      <c r="E33" s="31"/>
      <c r="F33" s="32"/>
    </row>
    <row r="34" spans="1:6" ht="14.25" x14ac:dyDescent="0.2">
      <c r="A34" s="93"/>
      <c r="B34" s="36"/>
      <c r="C34" s="46">
        <v>25</v>
      </c>
      <c r="D34" s="33" t="s">
        <v>48</v>
      </c>
      <c r="E34" s="42"/>
      <c r="F34" s="31">
        <f>C34*E34</f>
        <v>0</v>
      </c>
    </row>
    <row r="35" spans="1:6" x14ac:dyDescent="0.2">
      <c r="A35" s="95"/>
      <c r="B35" s="65"/>
      <c r="C35" s="47"/>
      <c r="D35" s="75"/>
      <c r="E35" s="76"/>
      <c r="F35" s="49"/>
    </row>
    <row r="36" spans="1:6" x14ac:dyDescent="0.2">
      <c r="A36" s="94"/>
      <c r="B36" s="64"/>
      <c r="C36" s="50"/>
      <c r="D36" s="44"/>
      <c r="E36" s="45"/>
      <c r="F36" s="43"/>
    </row>
    <row r="37" spans="1:6" x14ac:dyDescent="0.2">
      <c r="A37" s="93">
        <f>COUNT($A$12:A36)+1</f>
        <v>6</v>
      </c>
      <c r="B37" s="79" t="s">
        <v>66</v>
      </c>
      <c r="C37" s="46"/>
      <c r="D37" s="16"/>
      <c r="E37" s="31"/>
      <c r="F37" s="32"/>
    </row>
    <row r="38" spans="1:6" ht="76.5" x14ac:dyDescent="0.2">
      <c r="A38" s="93"/>
      <c r="B38" s="36" t="s">
        <v>67</v>
      </c>
      <c r="C38" s="46"/>
      <c r="D38" s="16"/>
      <c r="E38" s="31"/>
      <c r="F38" s="32"/>
    </row>
    <row r="39" spans="1:6" ht="14.25" x14ac:dyDescent="0.2">
      <c r="A39" s="93"/>
      <c r="B39" s="80"/>
      <c r="C39" s="46">
        <v>4</v>
      </c>
      <c r="D39" s="16" t="s">
        <v>42</v>
      </c>
      <c r="E39" s="41"/>
      <c r="F39" s="31">
        <f>E39*C39</f>
        <v>0</v>
      </c>
    </row>
    <row r="40" spans="1:6" x14ac:dyDescent="0.2">
      <c r="A40" s="95"/>
      <c r="B40" s="81"/>
      <c r="C40" s="47"/>
      <c r="D40" s="48"/>
      <c r="E40" s="49"/>
      <c r="F40" s="49"/>
    </row>
    <row r="41" spans="1:6" x14ac:dyDescent="0.2">
      <c r="A41" s="100"/>
      <c r="B41" s="64"/>
      <c r="C41" s="50"/>
      <c r="D41" s="44"/>
      <c r="E41" s="45"/>
      <c r="F41" s="43"/>
    </row>
    <row r="42" spans="1:6" x14ac:dyDescent="0.2">
      <c r="A42" s="93">
        <f>COUNT($A$12:A41)+1</f>
        <v>7</v>
      </c>
      <c r="B42" s="35" t="s">
        <v>15</v>
      </c>
      <c r="C42" s="46"/>
      <c r="D42" s="16"/>
      <c r="E42" s="31"/>
      <c r="F42" s="32"/>
    </row>
    <row r="43" spans="1:6" ht="51" x14ac:dyDescent="0.2">
      <c r="A43" s="98"/>
      <c r="B43" s="36" t="s">
        <v>17</v>
      </c>
      <c r="C43" s="46"/>
      <c r="D43" s="16"/>
      <c r="E43" s="31"/>
      <c r="F43" s="32"/>
    </row>
    <row r="44" spans="1:6" ht="14.25" x14ac:dyDescent="0.2">
      <c r="A44" s="98"/>
      <c r="B44" s="36"/>
      <c r="C44" s="46">
        <v>10</v>
      </c>
      <c r="D44" s="16" t="s">
        <v>48</v>
      </c>
      <c r="E44" s="41"/>
      <c r="F44" s="31">
        <f>C44*E44</f>
        <v>0</v>
      </c>
    </row>
    <row r="45" spans="1:6" x14ac:dyDescent="0.2">
      <c r="A45" s="99"/>
      <c r="B45" s="65"/>
      <c r="C45" s="47"/>
      <c r="D45" s="48"/>
      <c r="E45" s="49"/>
      <c r="F45" s="49"/>
    </row>
    <row r="46" spans="1:6" x14ac:dyDescent="0.2">
      <c r="A46" s="100"/>
      <c r="B46" s="64"/>
      <c r="C46" s="50"/>
      <c r="D46" s="44"/>
      <c r="E46" s="45"/>
      <c r="F46" s="43"/>
    </row>
    <row r="47" spans="1:6" x14ac:dyDescent="0.2">
      <c r="A47" s="93">
        <f>COUNT($A$12:A46)+1</f>
        <v>8</v>
      </c>
      <c r="B47" s="35" t="s">
        <v>16</v>
      </c>
      <c r="C47" s="46"/>
      <c r="D47" s="16"/>
      <c r="E47" s="31"/>
      <c r="F47" s="32"/>
    </row>
    <row r="48" spans="1:6" ht="51" x14ac:dyDescent="0.2">
      <c r="A48" s="98"/>
      <c r="B48" s="36" t="s">
        <v>36</v>
      </c>
      <c r="C48" s="46"/>
      <c r="D48" s="16"/>
      <c r="E48" s="31"/>
      <c r="F48" s="32"/>
    </row>
    <row r="49" spans="1:6" ht="14.25" x14ac:dyDescent="0.2">
      <c r="A49" s="98"/>
      <c r="B49" s="36"/>
      <c r="C49" s="46">
        <v>32</v>
      </c>
      <c r="D49" s="16" t="s">
        <v>48</v>
      </c>
      <c r="E49" s="41"/>
      <c r="F49" s="31">
        <f>C49*E49</f>
        <v>0</v>
      </c>
    </row>
    <row r="50" spans="1:6" x14ac:dyDescent="0.2">
      <c r="A50" s="99"/>
      <c r="B50" s="65"/>
      <c r="C50" s="47"/>
      <c r="D50" s="48"/>
      <c r="E50" s="49"/>
      <c r="F50" s="49"/>
    </row>
    <row r="51" spans="1:6" x14ac:dyDescent="0.2">
      <c r="A51" s="100"/>
      <c r="B51" s="64"/>
      <c r="C51" s="50"/>
      <c r="D51" s="44"/>
      <c r="E51" s="45"/>
      <c r="F51" s="43"/>
    </row>
    <row r="52" spans="1:6" x14ac:dyDescent="0.2">
      <c r="A52" s="93">
        <f>COUNT($A$12:A51)+1</f>
        <v>9</v>
      </c>
      <c r="B52" s="35" t="s">
        <v>76</v>
      </c>
      <c r="C52" s="46"/>
      <c r="D52" s="16"/>
      <c r="E52" s="31"/>
      <c r="F52" s="31"/>
    </row>
    <row r="53" spans="1:6" ht="51" x14ac:dyDescent="0.2">
      <c r="A53" s="98"/>
      <c r="B53" s="36" t="s">
        <v>77</v>
      </c>
      <c r="C53" s="46"/>
      <c r="D53" s="16"/>
      <c r="E53" s="31"/>
      <c r="F53" s="31"/>
    </row>
    <row r="54" spans="1:6" x14ac:dyDescent="0.2">
      <c r="A54" s="98"/>
      <c r="B54" s="36"/>
      <c r="C54" s="46">
        <v>1.5</v>
      </c>
      <c r="D54" s="16" t="s">
        <v>40</v>
      </c>
      <c r="E54" s="41"/>
      <c r="F54" s="31">
        <f>C54*E54</f>
        <v>0</v>
      </c>
    </row>
    <row r="55" spans="1:6" x14ac:dyDescent="0.2">
      <c r="A55" s="99"/>
      <c r="B55" s="65"/>
      <c r="C55" s="47"/>
      <c r="D55" s="48"/>
      <c r="E55" s="49"/>
      <c r="F55" s="49"/>
    </row>
    <row r="56" spans="1:6" x14ac:dyDescent="0.2">
      <c r="A56" s="100"/>
      <c r="B56" s="64"/>
      <c r="C56" s="50"/>
      <c r="D56" s="44"/>
      <c r="E56" s="45"/>
      <c r="F56" s="45"/>
    </row>
    <row r="57" spans="1:6" x14ac:dyDescent="0.2">
      <c r="A57" s="93">
        <f>COUNT($A$12:A56)+1</f>
        <v>10</v>
      </c>
      <c r="B57" s="35" t="s">
        <v>78</v>
      </c>
      <c r="C57" s="46"/>
      <c r="D57" s="16"/>
      <c r="E57" s="31"/>
      <c r="F57" s="31"/>
    </row>
    <row r="58" spans="1:6" ht="38.25" x14ac:dyDescent="0.2">
      <c r="A58" s="98"/>
      <c r="B58" s="36" t="s">
        <v>79</v>
      </c>
      <c r="C58" s="46"/>
      <c r="D58" s="16"/>
      <c r="E58" s="31"/>
      <c r="F58" s="31"/>
    </row>
    <row r="59" spans="1:6" ht="14.25" x14ac:dyDescent="0.2">
      <c r="A59" s="98"/>
      <c r="B59" s="36"/>
      <c r="C59" s="46">
        <v>17</v>
      </c>
      <c r="D59" s="16" t="s">
        <v>42</v>
      </c>
      <c r="E59" s="41"/>
      <c r="F59" s="31">
        <f>C59*E59</f>
        <v>0</v>
      </c>
    </row>
    <row r="60" spans="1:6" x14ac:dyDescent="0.2">
      <c r="A60" s="99"/>
      <c r="B60" s="65"/>
      <c r="C60" s="47"/>
      <c r="D60" s="48"/>
      <c r="E60" s="49"/>
      <c r="F60" s="49"/>
    </row>
    <row r="61" spans="1:6" x14ac:dyDescent="0.2">
      <c r="A61" s="100"/>
      <c r="B61" s="64"/>
      <c r="C61" s="50"/>
      <c r="D61" s="44"/>
      <c r="E61" s="45"/>
      <c r="F61" s="43"/>
    </row>
    <row r="62" spans="1:6" x14ac:dyDescent="0.2">
      <c r="A62" s="93">
        <f>COUNT($A$12:A61)+1</f>
        <v>11</v>
      </c>
      <c r="B62" s="35" t="s">
        <v>80</v>
      </c>
      <c r="C62" s="46"/>
      <c r="D62" s="16"/>
      <c r="E62" s="31"/>
      <c r="F62" s="32"/>
    </row>
    <row r="63" spans="1:6" ht="89.25" x14ac:dyDescent="0.2">
      <c r="A63" s="98"/>
      <c r="B63" s="36" t="s">
        <v>104</v>
      </c>
      <c r="C63" s="46"/>
      <c r="D63" s="16"/>
      <c r="E63" s="31"/>
      <c r="F63" s="32"/>
    </row>
    <row r="64" spans="1:6" x14ac:dyDescent="0.2">
      <c r="A64" s="98"/>
      <c r="B64" s="35" t="s">
        <v>81</v>
      </c>
      <c r="C64" s="46"/>
      <c r="D64" s="16"/>
      <c r="E64" s="31"/>
      <c r="F64" s="32"/>
    </row>
    <row r="65" spans="1:6" ht="25.5" x14ac:dyDescent="0.2">
      <c r="A65" s="98"/>
      <c r="B65" s="36" t="s">
        <v>82</v>
      </c>
      <c r="C65" s="46">
        <v>32</v>
      </c>
      <c r="D65" s="33" t="s">
        <v>48</v>
      </c>
      <c r="E65" s="42"/>
      <c r="F65" s="34">
        <f>C65*E65</f>
        <v>0</v>
      </c>
    </row>
    <row r="66" spans="1:6" ht="25.5" x14ac:dyDescent="0.2">
      <c r="A66" s="98"/>
      <c r="B66" s="36" t="s">
        <v>105</v>
      </c>
      <c r="C66" s="46">
        <v>32</v>
      </c>
      <c r="D66" s="33" t="s">
        <v>48</v>
      </c>
      <c r="E66" s="42"/>
      <c r="F66" s="34">
        <f>C66*E66</f>
        <v>0</v>
      </c>
    </row>
    <row r="67" spans="1:6" x14ac:dyDescent="0.2">
      <c r="A67" s="99"/>
      <c r="B67" s="65"/>
      <c r="C67" s="47"/>
      <c r="D67" s="75"/>
      <c r="E67" s="76"/>
      <c r="F67" s="76"/>
    </row>
    <row r="68" spans="1:6" x14ac:dyDescent="0.2">
      <c r="A68" s="100"/>
      <c r="B68" s="64"/>
      <c r="C68" s="50"/>
      <c r="D68" s="73"/>
      <c r="E68" s="74"/>
      <c r="F68" s="74"/>
    </row>
    <row r="69" spans="1:6" ht="25.5" x14ac:dyDescent="0.2">
      <c r="A69" s="93">
        <f>COUNT($A$12:A68)+1</f>
        <v>12</v>
      </c>
      <c r="B69" s="35" t="s">
        <v>86</v>
      </c>
      <c r="C69" s="46"/>
      <c r="D69" s="33"/>
      <c r="E69" s="34"/>
      <c r="F69" s="34"/>
    </row>
    <row r="70" spans="1:6" ht="89.25" x14ac:dyDescent="0.2">
      <c r="A70" s="98"/>
      <c r="B70" s="36" t="s">
        <v>111</v>
      </c>
      <c r="C70" s="46"/>
      <c r="D70" s="6"/>
      <c r="E70" s="7"/>
      <c r="F70" s="7"/>
    </row>
    <row r="71" spans="1:6" x14ac:dyDescent="0.2">
      <c r="A71" s="98"/>
      <c r="B71" s="35" t="s">
        <v>84</v>
      </c>
      <c r="C71" s="46"/>
      <c r="D71" s="16"/>
      <c r="E71" s="31"/>
      <c r="F71" s="32"/>
    </row>
    <row r="72" spans="1:6" ht="25.5" x14ac:dyDescent="0.2">
      <c r="A72" s="98"/>
      <c r="B72" s="36" t="s">
        <v>106</v>
      </c>
      <c r="C72" s="46">
        <v>10</v>
      </c>
      <c r="D72" s="33" t="s">
        <v>48</v>
      </c>
      <c r="E72" s="42"/>
      <c r="F72" s="34">
        <f>C72*E72</f>
        <v>0</v>
      </c>
    </row>
    <row r="73" spans="1:6" x14ac:dyDescent="0.2">
      <c r="A73" s="99"/>
      <c r="B73" s="65"/>
      <c r="C73" s="47"/>
      <c r="D73" s="75"/>
      <c r="E73" s="76"/>
      <c r="F73" s="76"/>
    </row>
    <row r="74" spans="1:6" x14ac:dyDescent="0.2">
      <c r="A74" s="100"/>
      <c r="B74" s="64"/>
      <c r="C74" s="50"/>
      <c r="D74" s="44"/>
      <c r="E74" s="45"/>
      <c r="F74" s="43"/>
    </row>
    <row r="75" spans="1:6" x14ac:dyDescent="0.2">
      <c r="A75" s="93">
        <f>COUNT($A$12:A74)+1</f>
        <v>13</v>
      </c>
      <c r="B75" s="35" t="s">
        <v>18</v>
      </c>
      <c r="C75" s="46"/>
      <c r="D75" s="16"/>
      <c r="E75" s="31"/>
      <c r="F75" s="32"/>
    </row>
    <row r="76" spans="1:6" ht="51" x14ac:dyDescent="0.2">
      <c r="A76" s="98"/>
      <c r="B76" s="36" t="s">
        <v>87</v>
      </c>
      <c r="C76" s="46"/>
      <c r="D76" s="16"/>
      <c r="E76" s="31"/>
      <c r="F76" s="32"/>
    </row>
    <row r="77" spans="1:6" ht="14.25" x14ac:dyDescent="0.2">
      <c r="A77" s="98"/>
      <c r="B77" s="36"/>
      <c r="C77" s="46">
        <v>5</v>
      </c>
      <c r="D77" s="16" t="s">
        <v>42</v>
      </c>
      <c r="E77" s="41"/>
      <c r="F77" s="31">
        <f>C77*E77</f>
        <v>0</v>
      </c>
    </row>
    <row r="78" spans="1:6" x14ac:dyDescent="0.2">
      <c r="A78" s="99"/>
      <c r="B78" s="65"/>
      <c r="C78" s="47"/>
      <c r="D78" s="48"/>
      <c r="E78" s="49"/>
      <c r="F78" s="49"/>
    </row>
    <row r="79" spans="1:6" x14ac:dyDescent="0.2">
      <c r="A79" s="100"/>
      <c r="B79" s="64"/>
      <c r="C79" s="50"/>
      <c r="D79" s="44"/>
      <c r="E79" s="45"/>
      <c r="F79" s="43"/>
    </row>
    <row r="80" spans="1:6" x14ac:dyDescent="0.2">
      <c r="A80" s="93">
        <f>COUNT($A$12:A79)+1</f>
        <v>14</v>
      </c>
      <c r="B80" s="35" t="s">
        <v>88</v>
      </c>
      <c r="C80" s="46"/>
      <c r="D80" s="16"/>
      <c r="E80" s="31"/>
      <c r="F80" s="31"/>
    </row>
    <row r="81" spans="1:6" ht="76.5" x14ac:dyDescent="0.2">
      <c r="A81" s="98"/>
      <c r="B81" s="36" t="s">
        <v>89</v>
      </c>
      <c r="C81" s="46"/>
      <c r="D81" s="16"/>
      <c r="E81" s="31"/>
      <c r="F81" s="32"/>
    </row>
    <row r="82" spans="1:6" ht="14.25" x14ac:dyDescent="0.2">
      <c r="A82" s="98"/>
      <c r="B82" s="36"/>
      <c r="C82" s="46">
        <v>3</v>
      </c>
      <c r="D82" s="16" t="s">
        <v>42</v>
      </c>
      <c r="E82" s="41"/>
      <c r="F82" s="31">
        <f>C82*E82</f>
        <v>0</v>
      </c>
    </row>
    <row r="83" spans="1:6" x14ac:dyDescent="0.2">
      <c r="A83" s="99"/>
      <c r="B83" s="65"/>
      <c r="C83" s="47"/>
      <c r="D83" s="48"/>
      <c r="E83" s="49"/>
      <c r="F83" s="49"/>
    </row>
    <row r="84" spans="1:6" x14ac:dyDescent="0.2">
      <c r="A84" s="100"/>
      <c r="B84" s="64"/>
      <c r="C84" s="50"/>
      <c r="D84" s="44"/>
      <c r="E84" s="45"/>
      <c r="F84" s="45"/>
    </row>
    <row r="85" spans="1:6" x14ac:dyDescent="0.2">
      <c r="A85" s="93">
        <f>COUNT($A$12:A84)+1</f>
        <v>15</v>
      </c>
      <c r="B85" s="35" t="s">
        <v>90</v>
      </c>
      <c r="C85" s="46"/>
      <c r="D85" s="16"/>
      <c r="E85" s="31"/>
      <c r="F85" s="31"/>
    </row>
    <row r="86" spans="1:6" ht="89.25" x14ac:dyDescent="0.2">
      <c r="A86" s="98"/>
      <c r="B86" s="36" t="s">
        <v>91</v>
      </c>
      <c r="C86" s="46"/>
      <c r="D86" s="16"/>
      <c r="E86" s="31"/>
      <c r="F86" s="32"/>
    </row>
    <row r="87" spans="1:6" ht="14.25" x14ac:dyDescent="0.2">
      <c r="A87" s="98"/>
      <c r="B87" s="36"/>
      <c r="C87" s="46">
        <v>3</v>
      </c>
      <c r="D87" s="16" t="s">
        <v>42</v>
      </c>
      <c r="E87" s="41"/>
      <c r="F87" s="31">
        <f>C87*E87</f>
        <v>0</v>
      </c>
    </row>
    <row r="88" spans="1:6" x14ac:dyDescent="0.2">
      <c r="A88" s="99"/>
      <c r="B88" s="65"/>
      <c r="C88" s="47"/>
      <c r="D88" s="48"/>
      <c r="E88" s="49"/>
      <c r="F88" s="49"/>
    </row>
    <row r="89" spans="1:6" x14ac:dyDescent="0.2">
      <c r="A89" s="100"/>
      <c r="B89" s="69"/>
      <c r="C89" s="50"/>
      <c r="D89" s="44"/>
      <c r="E89" s="45"/>
      <c r="F89" s="45"/>
    </row>
    <row r="90" spans="1:6" x14ac:dyDescent="0.2">
      <c r="A90" s="93">
        <f>COUNT($A$12:A89)+1</f>
        <v>16</v>
      </c>
      <c r="B90" s="35" t="s">
        <v>21</v>
      </c>
      <c r="C90" s="46"/>
      <c r="D90" s="16"/>
      <c r="E90" s="31"/>
      <c r="F90" s="31"/>
    </row>
    <row r="91" spans="1:6" ht="25.5" x14ac:dyDescent="0.2">
      <c r="A91" s="98"/>
      <c r="B91" s="36" t="s">
        <v>20</v>
      </c>
      <c r="C91" s="46"/>
      <c r="D91" s="16"/>
      <c r="E91" s="31"/>
      <c r="F91" s="32"/>
    </row>
    <row r="92" spans="1:6" ht="14.25" x14ac:dyDescent="0.2">
      <c r="A92" s="98"/>
      <c r="B92" s="36"/>
      <c r="C92" s="46">
        <v>16</v>
      </c>
      <c r="D92" s="16" t="s">
        <v>48</v>
      </c>
      <c r="E92" s="41"/>
      <c r="F92" s="31">
        <f>C92*E92</f>
        <v>0</v>
      </c>
    </row>
    <row r="93" spans="1:6" x14ac:dyDescent="0.2">
      <c r="A93" s="99"/>
      <c r="B93" s="65"/>
      <c r="C93" s="47"/>
      <c r="D93" s="48"/>
      <c r="E93" s="49"/>
      <c r="F93" s="49"/>
    </row>
    <row r="94" spans="1:6" x14ac:dyDescent="0.2">
      <c r="A94" s="100"/>
      <c r="B94" s="64"/>
      <c r="C94" s="50"/>
      <c r="D94" s="44"/>
      <c r="E94" s="45"/>
      <c r="F94" s="45"/>
    </row>
    <row r="95" spans="1:6" ht="25.5" x14ac:dyDescent="0.2">
      <c r="A95" s="93">
        <f>COUNT($A$12:A94)+1</f>
        <v>17</v>
      </c>
      <c r="B95" s="35" t="s">
        <v>94</v>
      </c>
      <c r="C95" s="46"/>
      <c r="D95" s="16"/>
      <c r="E95" s="31"/>
      <c r="F95" s="32"/>
    </row>
    <row r="96" spans="1:6" ht="63.75" x14ac:dyDescent="0.2">
      <c r="A96" s="98"/>
      <c r="B96" s="36" t="s">
        <v>174</v>
      </c>
      <c r="C96" s="46"/>
      <c r="D96" s="16"/>
      <c r="E96" s="31"/>
      <c r="F96" s="32"/>
    </row>
    <row r="97" spans="1:6" ht="14.25" x14ac:dyDescent="0.2">
      <c r="A97" s="98"/>
      <c r="B97" s="36" t="s">
        <v>37</v>
      </c>
      <c r="C97" s="46">
        <v>68</v>
      </c>
      <c r="D97" s="16" t="s">
        <v>47</v>
      </c>
      <c r="E97" s="41"/>
      <c r="F97" s="31">
        <f>C97*E97</f>
        <v>0</v>
      </c>
    </row>
    <row r="98" spans="1:6" ht="14.25" x14ac:dyDescent="0.2">
      <c r="A98" s="98"/>
      <c r="B98" s="36" t="s">
        <v>38</v>
      </c>
      <c r="C98" s="46">
        <v>18</v>
      </c>
      <c r="D98" s="16" t="s">
        <v>47</v>
      </c>
      <c r="E98" s="41"/>
      <c r="F98" s="31">
        <f>C98*E98</f>
        <v>0</v>
      </c>
    </row>
    <row r="99" spans="1:6" x14ac:dyDescent="0.2">
      <c r="A99" s="99"/>
      <c r="B99" s="65"/>
      <c r="C99" s="47"/>
      <c r="D99" s="48"/>
      <c r="E99" s="49"/>
      <c r="F99" s="49"/>
    </row>
    <row r="100" spans="1:6" x14ac:dyDescent="0.2">
      <c r="A100" s="100"/>
      <c r="B100" s="64"/>
      <c r="C100" s="50"/>
      <c r="D100" s="44"/>
      <c r="E100" s="45"/>
      <c r="F100" s="45"/>
    </row>
    <row r="101" spans="1:6" x14ac:dyDescent="0.2">
      <c r="A101" s="93">
        <f>COUNT($A$12:A100)+1</f>
        <v>18</v>
      </c>
      <c r="B101" s="35" t="s">
        <v>112</v>
      </c>
      <c r="C101" s="46"/>
      <c r="D101" s="16"/>
      <c r="E101" s="31"/>
      <c r="F101" s="32"/>
    </row>
    <row r="102" spans="1:6" ht="51" x14ac:dyDescent="0.2">
      <c r="A102" s="98"/>
      <c r="B102" s="36" t="s">
        <v>127</v>
      </c>
      <c r="C102" s="46"/>
      <c r="D102" s="16"/>
      <c r="E102" s="31"/>
      <c r="F102" s="32"/>
    </row>
    <row r="103" spans="1:6" ht="14.25" x14ac:dyDescent="0.2">
      <c r="A103" s="98"/>
      <c r="B103" s="36"/>
      <c r="C103" s="46">
        <v>0.5</v>
      </c>
      <c r="D103" s="16" t="s">
        <v>47</v>
      </c>
      <c r="E103" s="41"/>
      <c r="F103" s="31">
        <f>C103*E103</f>
        <v>0</v>
      </c>
    </row>
    <row r="104" spans="1:6" x14ac:dyDescent="0.2">
      <c r="A104" s="99"/>
      <c r="B104" s="65"/>
      <c r="C104" s="47"/>
      <c r="D104" s="48"/>
      <c r="E104" s="49"/>
      <c r="F104" s="49"/>
    </row>
    <row r="105" spans="1:6" x14ac:dyDescent="0.2">
      <c r="A105" s="100"/>
      <c r="B105" s="64"/>
      <c r="C105" s="50"/>
      <c r="D105" s="44"/>
      <c r="E105" s="45"/>
      <c r="F105" s="45"/>
    </row>
    <row r="106" spans="1:6" x14ac:dyDescent="0.2">
      <c r="A106" s="93">
        <f>COUNT($A$12:A105)+1</f>
        <v>19</v>
      </c>
      <c r="B106" s="35" t="s">
        <v>128</v>
      </c>
      <c r="C106" s="46"/>
      <c r="D106" s="16"/>
      <c r="E106" s="31"/>
      <c r="F106" s="31"/>
    </row>
    <row r="107" spans="1:6" ht="51" x14ac:dyDescent="0.2">
      <c r="A107" s="98"/>
      <c r="B107" s="36" t="s">
        <v>129</v>
      </c>
      <c r="C107" s="46"/>
      <c r="D107" s="16"/>
      <c r="E107" s="31"/>
      <c r="F107" s="31"/>
    </row>
    <row r="108" spans="1:6" ht="14.25" x14ac:dyDescent="0.2">
      <c r="A108" s="98"/>
      <c r="B108" s="36"/>
      <c r="C108" s="46">
        <v>8</v>
      </c>
      <c r="D108" s="16" t="s">
        <v>47</v>
      </c>
      <c r="E108" s="41"/>
      <c r="F108" s="31">
        <f>C108*E108</f>
        <v>0</v>
      </c>
    </row>
    <row r="109" spans="1:6" x14ac:dyDescent="0.2">
      <c r="A109" s="99"/>
      <c r="B109" s="65"/>
      <c r="C109" s="47"/>
      <c r="D109" s="48"/>
      <c r="E109" s="49"/>
      <c r="F109" s="49"/>
    </row>
    <row r="110" spans="1:6" x14ac:dyDescent="0.2">
      <c r="A110" s="100"/>
      <c r="B110" s="64"/>
      <c r="C110" s="50"/>
      <c r="D110" s="44"/>
      <c r="E110" s="45"/>
      <c r="F110" s="45"/>
    </row>
    <row r="111" spans="1:6" x14ac:dyDescent="0.2">
      <c r="A111" s="93">
        <f>COUNT($A$12:A110)+1</f>
        <v>20</v>
      </c>
      <c r="B111" s="35" t="s">
        <v>27</v>
      </c>
      <c r="C111" s="46"/>
      <c r="D111" s="16"/>
      <c r="E111" s="31"/>
      <c r="F111" s="31"/>
    </row>
    <row r="112" spans="1:6" ht="63.75" x14ac:dyDescent="0.2">
      <c r="A112" s="98"/>
      <c r="B112" s="36" t="s">
        <v>171</v>
      </c>
      <c r="C112" s="46"/>
      <c r="D112" s="16"/>
      <c r="E112" s="31"/>
      <c r="F112" s="31"/>
    </row>
    <row r="113" spans="1:6" ht="14.25" x14ac:dyDescent="0.2">
      <c r="A113" s="98"/>
      <c r="B113" s="36"/>
      <c r="C113" s="46">
        <v>60</v>
      </c>
      <c r="D113" s="16" t="s">
        <v>47</v>
      </c>
      <c r="E113" s="41"/>
      <c r="F113" s="31">
        <f>C113*E113</f>
        <v>0</v>
      </c>
    </row>
    <row r="114" spans="1:6" x14ac:dyDescent="0.2">
      <c r="A114" s="99"/>
      <c r="B114" s="65"/>
      <c r="C114" s="47"/>
      <c r="D114" s="48"/>
      <c r="E114" s="49"/>
      <c r="F114" s="49"/>
    </row>
    <row r="115" spans="1:6" x14ac:dyDescent="0.2">
      <c r="A115" s="100"/>
      <c r="B115" s="64"/>
      <c r="C115" s="50"/>
      <c r="D115" s="44"/>
      <c r="E115" s="45"/>
      <c r="F115" s="45"/>
    </row>
    <row r="116" spans="1:6" x14ac:dyDescent="0.2">
      <c r="A116" s="93">
        <f>COUNT($A$12:A115)+1</f>
        <v>21</v>
      </c>
      <c r="B116" s="35" t="s">
        <v>95</v>
      </c>
      <c r="C116" s="46"/>
      <c r="D116" s="16"/>
      <c r="E116" s="31"/>
      <c r="F116" s="31"/>
    </row>
    <row r="117" spans="1:6" ht="89.25" x14ac:dyDescent="0.2">
      <c r="A117" s="98"/>
      <c r="B117" s="36" t="s">
        <v>117</v>
      </c>
      <c r="C117" s="46"/>
      <c r="D117" s="16"/>
      <c r="E117" s="31"/>
      <c r="F117" s="31"/>
    </row>
    <row r="118" spans="1:6" ht="14.25" x14ac:dyDescent="0.2">
      <c r="A118" s="98"/>
      <c r="B118" s="36"/>
      <c r="C118" s="46">
        <v>14</v>
      </c>
      <c r="D118" s="16" t="s">
        <v>47</v>
      </c>
      <c r="E118" s="41"/>
      <c r="F118" s="31">
        <f>C118*E118</f>
        <v>0</v>
      </c>
    </row>
    <row r="119" spans="1:6" x14ac:dyDescent="0.2">
      <c r="A119" s="99"/>
      <c r="B119" s="65"/>
      <c r="C119" s="47"/>
      <c r="D119" s="48"/>
      <c r="E119" s="49"/>
      <c r="F119" s="49"/>
    </row>
    <row r="120" spans="1:6" x14ac:dyDescent="0.2">
      <c r="A120" s="100"/>
      <c r="B120" s="64"/>
      <c r="C120" s="50"/>
      <c r="D120" s="44"/>
      <c r="E120" s="45"/>
      <c r="F120" s="45"/>
    </row>
    <row r="121" spans="1:6" x14ac:dyDescent="0.2">
      <c r="A121" s="93">
        <f>COUNT($A$12:A120)+1</f>
        <v>22</v>
      </c>
      <c r="B121" s="35" t="s">
        <v>96</v>
      </c>
      <c r="C121" s="46"/>
      <c r="D121" s="16"/>
      <c r="E121" s="31"/>
      <c r="F121" s="32"/>
    </row>
    <row r="122" spans="1:6" ht="63.75" x14ac:dyDescent="0.2">
      <c r="A122" s="98"/>
      <c r="B122" s="36" t="s">
        <v>118</v>
      </c>
      <c r="C122" s="46"/>
      <c r="D122" s="16"/>
      <c r="E122" s="31"/>
      <c r="F122" s="32"/>
    </row>
    <row r="123" spans="1:6" ht="14.25" x14ac:dyDescent="0.2">
      <c r="A123" s="98"/>
      <c r="B123" s="36"/>
      <c r="C123" s="46">
        <v>12.5</v>
      </c>
      <c r="D123" s="16" t="s">
        <v>47</v>
      </c>
      <c r="E123" s="41"/>
      <c r="F123" s="31">
        <f>C123*E123</f>
        <v>0</v>
      </c>
    </row>
    <row r="124" spans="1:6" x14ac:dyDescent="0.2">
      <c r="A124" s="99"/>
      <c r="B124" s="65"/>
      <c r="C124" s="47"/>
      <c r="D124" s="48"/>
      <c r="E124" s="49"/>
      <c r="F124" s="49"/>
    </row>
    <row r="125" spans="1:6" x14ac:dyDescent="0.2">
      <c r="A125" s="100"/>
      <c r="B125" s="64"/>
      <c r="C125" s="50"/>
      <c r="D125" s="44"/>
      <c r="E125" s="45"/>
      <c r="F125" s="45"/>
    </row>
    <row r="126" spans="1:6" x14ac:dyDescent="0.2">
      <c r="A126" s="93">
        <f>COUNT($A$12:A125)+1</f>
        <v>23</v>
      </c>
      <c r="B126" s="35" t="s">
        <v>22</v>
      </c>
      <c r="C126" s="46"/>
      <c r="D126" s="16"/>
      <c r="E126" s="31"/>
      <c r="F126" s="32"/>
    </row>
    <row r="127" spans="1:6" ht="38.25" x14ac:dyDescent="0.2">
      <c r="A127" s="98"/>
      <c r="B127" s="36" t="s">
        <v>97</v>
      </c>
      <c r="C127" s="46"/>
      <c r="D127" s="16"/>
      <c r="E127" s="31"/>
      <c r="F127" s="32"/>
    </row>
    <row r="128" spans="1:6" ht="14.25" x14ac:dyDescent="0.2">
      <c r="A128" s="98"/>
      <c r="B128" s="36"/>
      <c r="C128" s="46">
        <v>75</v>
      </c>
      <c r="D128" s="16" t="s">
        <v>47</v>
      </c>
      <c r="E128" s="41"/>
      <c r="F128" s="31">
        <f>C128*E128</f>
        <v>0</v>
      </c>
    </row>
    <row r="129" spans="1:6" x14ac:dyDescent="0.2">
      <c r="A129" s="99"/>
      <c r="B129" s="65"/>
      <c r="C129" s="47"/>
      <c r="D129" s="48"/>
      <c r="E129" s="49"/>
      <c r="F129" s="49"/>
    </row>
    <row r="130" spans="1:6" x14ac:dyDescent="0.2">
      <c r="A130" s="100"/>
      <c r="B130" s="69"/>
      <c r="C130" s="50"/>
      <c r="D130" s="86"/>
      <c r="E130" s="70"/>
      <c r="F130" s="70"/>
    </row>
    <row r="131" spans="1:6" x14ac:dyDescent="0.2">
      <c r="A131" s="93">
        <f>COUNT($A$12:A130)+1</f>
        <v>24</v>
      </c>
      <c r="B131" s="35" t="s">
        <v>24</v>
      </c>
      <c r="C131" s="46"/>
      <c r="D131" s="16"/>
      <c r="E131" s="31"/>
      <c r="F131" s="31"/>
    </row>
    <row r="132" spans="1:6" ht="38.25" x14ac:dyDescent="0.2">
      <c r="A132" s="98"/>
      <c r="B132" s="36" t="s">
        <v>23</v>
      </c>
      <c r="C132" s="46"/>
      <c r="D132" s="16"/>
      <c r="E132" s="31"/>
      <c r="F132" s="32"/>
    </row>
    <row r="133" spans="1:6" ht="14.25" x14ac:dyDescent="0.2">
      <c r="A133" s="98"/>
      <c r="B133" s="36"/>
      <c r="C133" s="46">
        <v>33</v>
      </c>
      <c r="D133" s="16" t="s">
        <v>47</v>
      </c>
      <c r="E133" s="41"/>
      <c r="F133" s="31">
        <f>C133*E133</f>
        <v>0</v>
      </c>
    </row>
    <row r="134" spans="1:6" x14ac:dyDescent="0.2">
      <c r="A134" s="99"/>
      <c r="B134" s="65"/>
      <c r="C134" s="47"/>
      <c r="D134" s="48"/>
      <c r="E134" s="49"/>
      <c r="F134" s="49"/>
    </row>
    <row r="135" spans="1:6" x14ac:dyDescent="0.2">
      <c r="A135" s="100"/>
      <c r="B135" s="64"/>
      <c r="C135" s="50"/>
      <c r="D135" s="44"/>
      <c r="E135" s="45"/>
      <c r="F135" s="45"/>
    </row>
    <row r="136" spans="1:6" x14ac:dyDescent="0.2">
      <c r="A136" s="93">
        <f>COUNT($A$12:A135)+1</f>
        <v>25</v>
      </c>
      <c r="B136" s="35" t="s">
        <v>25</v>
      </c>
      <c r="C136" s="46"/>
      <c r="D136" s="16"/>
      <c r="E136" s="31"/>
      <c r="F136" s="31"/>
    </row>
    <row r="137" spans="1:6" ht="25.5" x14ac:dyDescent="0.2">
      <c r="A137" s="98"/>
      <c r="B137" s="36" t="s">
        <v>131</v>
      </c>
      <c r="C137" s="46"/>
      <c r="D137" s="16"/>
      <c r="E137" s="31"/>
      <c r="F137" s="32"/>
    </row>
    <row r="138" spans="1:6" ht="14.25" x14ac:dyDescent="0.2">
      <c r="A138" s="98"/>
      <c r="B138" s="36"/>
      <c r="C138" s="46">
        <v>20</v>
      </c>
      <c r="D138" s="16" t="s">
        <v>42</v>
      </c>
      <c r="E138" s="41"/>
      <c r="F138" s="31">
        <f>C138*E138</f>
        <v>0</v>
      </c>
    </row>
    <row r="139" spans="1:6" x14ac:dyDescent="0.2">
      <c r="A139" s="99"/>
      <c r="B139" s="65"/>
      <c r="C139" s="47"/>
      <c r="D139" s="48"/>
      <c r="E139" s="49"/>
      <c r="F139" s="49"/>
    </row>
    <row r="140" spans="1:6" x14ac:dyDescent="0.2">
      <c r="A140" s="100"/>
      <c r="B140" s="64"/>
      <c r="C140" s="50"/>
      <c r="D140" s="44"/>
      <c r="E140" s="45"/>
      <c r="F140" s="45"/>
    </row>
    <row r="141" spans="1:6" ht="25.5" x14ac:dyDescent="0.2">
      <c r="A141" s="93">
        <f>COUNT($A$12:A140)+1</f>
        <v>26</v>
      </c>
      <c r="B141" s="35" t="s">
        <v>222</v>
      </c>
      <c r="C141" s="46"/>
      <c r="D141" s="16"/>
      <c r="E141" s="31"/>
      <c r="F141" s="31"/>
    </row>
    <row r="142" spans="1:6" ht="102" x14ac:dyDescent="0.2">
      <c r="A142" s="98"/>
      <c r="B142" s="36" t="s">
        <v>251</v>
      </c>
      <c r="C142" s="46"/>
      <c r="D142" s="16"/>
      <c r="E142" s="31"/>
      <c r="F142" s="31"/>
    </row>
    <row r="143" spans="1:6" ht="14.25" x14ac:dyDescent="0.2">
      <c r="A143" s="98"/>
      <c r="B143" s="35" t="s">
        <v>218</v>
      </c>
      <c r="C143" s="46">
        <v>13</v>
      </c>
      <c r="D143" s="16" t="s">
        <v>42</v>
      </c>
      <c r="E143" s="41"/>
      <c r="F143" s="31">
        <f t="shared" ref="F143" si="0">C143*E143</f>
        <v>0</v>
      </c>
    </row>
    <row r="144" spans="1:6" x14ac:dyDescent="0.2">
      <c r="A144" s="99"/>
      <c r="B144" s="65"/>
      <c r="C144" s="47"/>
      <c r="D144" s="48"/>
      <c r="E144" s="49"/>
      <c r="F144" s="49"/>
    </row>
    <row r="145" spans="1:6" x14ac:dyDescent="0.2">
      <c r="A145" s="100"/>
      <c r="B145" s="64"/>
      <c r="C145" s="50"/>
      <c r="D145" s="44"/>
      <c r="E145" s="45"/>
      <c r="F145" s="45"/>
    </row>
    <row r="146" spans="1:6" x14ac:dyDescent="0.2">
      <c r="A146" s="93">
        <f>COUNT($A$12:A145)+1</f>
        <v>27</v>
      </c>
      <c r="B146" s="35" t="s">
        <v>138</v>
      </c>
      <c r="C146" s="46"/>
      <c r="D146" s="16"/>
      <c r="E146" s="31"/>
      <c r="F146" s="31"/>
    </row>
    <row r="147" spans="1:6" ht="51" x14ac:dyDescent="0.2">
      <c r="A147" s="98"/>
      <c r="B147" s="36" t="s">
        <v>139</v>
      </c>
      <c r="C147" s="46"/>
      <c r="D147" s="16"/>
      <c r="E147" s="31"/>
      <c r="F147" s="31"/>
    </row>
    <row r="148" spans="1:6" x14ac:dyDescent="0.2">
      <c r="A148" s="98"/>
      <c r="B148" s="105" t="s">
        <v>255</v>
      </c>
      <c r="C148" s="46">
        <v>4</v>
      </c>
      <c r="D148" s="16" t="s">
        <v>1</v>
      </c>
      <c r="E148" s="41"/>
      <c r="F148" s="31">
        <f>+E148*C148</f>
        <v>0</v>
      </c>
    </row>
    <row r="149" spans="1:6" x14ac:dyDescent="0.2">
      <c r="A149" s="99"/>
      <c r="B149" s="65"/>
      <c r="C149" s="47"/>
      <c r="D149" s="48"/>
      <c r="E149" s="49"/>
      <c r="F149" s="49"/>
    </row>
    <row r="150" spans="1:6" x14ac:dyDescent="0.2">
      <c r="A150" s="100"/>
      <c r="B150" s="64"/>
      <c r="C150" s="50"/>
      <c r="D150" s="44"/>
      <c r="E150" s="45"/>
      <c r="F150" s="45"/>
    </row>
    <row r="151" spans="1:6" x14ac:dyDescent="0.2">
      <c r="A151" s="93">
        <f>COUNT($A$12:A150)+1</f>
        <v>28</v>
      </c>
      <c r="B151" s="35" t="s">
        <v>140</v>
      </c>
      <c r="C151" s="46"/>
      <c r="D151" s="16"/>
      <c r="E151" s="31"/>
      <c r="F151" s="31"/>
    </row>
    <row r="152" spans="1:6" ht="38.25" x14ac:dyDescent="0.2">
      <c r="A152" s="98"/>
      <c r="B152" s="36" t="s">
        <v>224</v>
      </c>
      <c r="C152" s="46"/>
      <c r="D152" s="16"/>
      <c r="E152" s="31"/>
      <c r="F152" s="31"/>
    </row>
    <row r="153" spans="1:6" x14ac:dyDescent="0.2">
      <c r="A153" s="98"/>
      <c r="B153" s="35" t="s">
        <v>223</v>
      </c>
      <c r="C153" s="46"/>
      <c r="D153" s="16"/>
      <c r="E153" s="31"/>
      <c r="F153" s="31"/>
    </row>
    <row r="154" spans="1:6" x14ac:dyDescent="0.2">
      <c r="A154" s="98"/>
      <c r="B154" s="106" t="s">
        <v>256</v>
      </c>
      <c r="C154" s="46">
        <v>4</v>
      </c>
      <c r="D154" s="16" t="s">
        <v>1</v>
      </c>
      <c r="E154" s="41"/>
      <c r="F154" s="31">
        <f t="shared" ref="F154" si="1">C154*E154</f>
        <v>0</v>
      </c>
    </row>
    <row r="155" spans="1:6" x14ac:dyDescent="0.2">
      <c r="A155" s="99"/>
      <c r="B155" s="65"/>
      <c r="C155" s="47"/>
      <c r="D155" s="48"/>
      <c r="E155" s="49"/>
      <c r="F155" s="49"/>
    </row>
    <row r="156" spans="1:6" x14ac:dyDescent="0.2">
      <c r="A156" s="100"/>
      <c r="B156" s="64"/>
      <c r="C156" s="50"/>
      <c r="D156" s="44"/>
      <c r="E156" s="45"/>
      <c r="F156" s="45"/>
    </row>
    <row r="157" spans="1:6" ht="51" x14ac:dyDescent="0.2">
      <c r="A157" s="93">
        <f>COUNT($A$10:A156)+1</f>
        <v>29</v>
      </c>
      <c r="B157" s="35" t="s">
        <v>210</v>
      </c>
      <c r="C157" s="46"/>
      <c r="D157" s="16"/>
      <c r="E157" s="31"/>
      <c r="F157" s="31"/>
    </row>
    <row r="158" spans="1:6" ht="51" x14ac:dyDescent="0.2">
      <c r="A158" s="98"/>
      <c r="B158" s="36" t="s">
        <v>264</v>
      </c>
      <c r="C158" s="46"/>
      <c r="D158" s="16"/>
      <c r="E158" s="31"/>
      <c r="F158" s="31"/>
    </row>
    <row r="159" spans="1:6" ht="14.25" x14ac:dyDescent="0.2">
      <c r="A159" s="98"/>
      <c r="B159" s="35"/>
      <c r="C159" s="46">
        <v>0.4</v>
      </c>
      <c r="D159" s="16" t="s">
        <v>47</v>
      </c>
      <c r="E159" s="41"/>
      <c r="F159" s="31">
        <f>C159*E159</f>
        <v>0</v>
      </c>
    </row>
    <row r="160" spans="1:6" x14ac:dyDescent="0.2">
      <c r="A160" s="99"/>
      <c r="B160" s="65"/>
      <c r="C160" s="47"/>
      <c r="D160" s="48"/>
      <c r="E160" s="49"/>
      <c r="F160" s="49"/>
    </row>
    <row r="161" spans="1:6" x14ac:dyDescent="0.2">
      <c r="A161" s="100"/>
      <c r="B161" s="64"/>
      <c r="C161" s="50"/>
      <c r="D161" s="44"/>
      <c r="E161" s="45"/>
      <c r="F161" s="45"/>
    </row>
    <row r="162" spans="1:6" ht="38.25" x14ac:dyDescent="0.2">
      <c r="A162" s="93">
        <f>COUNT($A$10:A161)+1</f>
        <v>30</v>
      </c>
      <c r="B162" s="35" t="s">
        <v>211</v>
      </c>
      <c r="C162" s="46"/>
      <c r="D162" s="16"/>
      <c r="E162" s="31"/>
      <c r="F162" s="31"/>
    </row>
    <row r="163" spans="1:6" ht="51" x14ac:dyDescent="0.2">
      <c r="A163" s="98"/>
      <c r="B163" s="36" t="s">
        <v>145</v>
      </c>
      <c r="C163" s="46"/>
      <c r="D163" s="16"/>
      <c r="E163" s="31"/>
      <c r="F163" s="31"/>
    </row>
    <row r="164" spans="1:6" ht="14.25" x14ac:dyDescent="0.2">
      <c r="A164" s="98"/>
      <c r="B164" s="35"/>
      <c r="C164" s="46">
        <v>0.4</v>
      </c>
      <c r="D164" s="16" t="s">
        <v>47</v>
      </c>
      <c r="E164" s="41"/>
      <c r="F164" s="31">
        <f>C164*E164</f>
        <v>0</v>
      </c>
    </row>
    <row r="165" spans="1:6" x14ac:dyDescent="0.2">
      <c r="A165" s="99"/>
      <c r="B165" s="65"/>
      <c r="C165" s="47"/>
      <c r="D165" s="48"/>
      <c r="E165" s="49"/>
      <c r="F165" s="49"/>
    </row>
    <row r="166" spans="1:6" x14ac:dyDescent="0.2">
      <c r="A166" s="100"/>
      <c r="B166" s="64"/>
      <c r="C166" s="50"/>
      <c r="D166" s="44"/>
      <c r="E166" s="45"/>
      <c r="F166" s="45"/>
    </row>
    <row r="167" spans="1:6" x14ac:dyDescent="0.2">
      <c r="A167" s="93">
        <f>COUNT($A$10:A166)+1</f>
        <v>31</v>
      </c>
      <c r="B167" s="35" t="s">
        <v>146</v>
      </c>
      <c r="C167" s="46"/>
      <c r="D167" s="16"/>
      <c r="E167" s="31"/>
      <c r="F167" s="31"/>
    </row>
    <row r="168" spans="1:6" ht="114.75" x14ac:dyDescent="0.2">
      <c r="A168" s="98"/>
      <c r="B168" s="36" t="s">
        <v>263</v>
      </c>
      <c r="C168" s="46"/>
      <c r="D168" s="16"/>
      <c r="E168" s="31"/>
      <c r="F168" s="31"/>
    </row>
    <row r="169" spans="1:6" ht="14.25" x14ac:dyDescent="0.2">
      <c r="A169" s="98"/>
      <c r="B169" s="35"/>
      <c r="C169" s="46">
        <v>0.4</v>
      </c>
      <c r="D169" s="16" t="s">
        <v>42</v>
      </c>
      <c r="E169" s="41"/>
      <c r="F169" s="31">
        <f>C169*E169</f>
        <v>0</v>
      </c>
    </row>
    <row r="170" spans="1:6" x14ac:dyDescent="0.2">
      <c r="A170" s="99"/>
      <c r="B170" s="65"/>
      <c r="C170" s="47"/>
      <c r="D170" s="48"/>
      <c r="E170" s="49"/>
      <c r="F170" s="49"/>
    </row>
    <row r="171" spans="1:6" x14ac:dyDescent="0.2">
      <c r="A171" s="100"/>
      <c r="B171" s="64"/>
      <c r="C171" s="50"/>
      <c r="D171" s="44"/>
      <c r="E171" s="45"/>
      <c r="F171" s="45"/>
    </row>
    <row r="172" spans="1:6" x14ac:dyDescent="0.2">
      <c r="A172" s="93">
        <f>COUNT($A$10:A171)+1</f>
        <v>32</v>
      </c>
      <c r="B172" s="35" t="s">
        <v>148</v>
      </c>
      <c r="C172" s="46"/>
      <c r="D172" s="16"/>
      <c r="E172" s="31"/>
      <c r="F172" s="31"/>
    </row>
    <row r="173" spans="1:6" ht="114.75" x14ac:dyDescent="0.2">
      <c r="A173" s="98"/>
      <c r="B173" s="36" t="s">
        <v>149</v>
      </c>
      <c r="C173" s="46"/>
      <c r="D173" s="16"/>
      <c r="E173" s="31"/>
      <c r="F173" s="31"/>
    </row>
    <row r="174" spans="1:6" ht="14.25" x14ac:dyDescent="0.2">
      <c r="A174" s="98"/>
      <c r="B174" s="35"/>
      <c r="C174" s="46">
        <v>0.4</v>
      </c>
      <c r="D174" s="16" t="s">
        <v>42</v>
      </c>
      <c r="E174" s="41"/>
      <c r="F174" s="31">
        <f>C174*E174</f>
        <v>0</v>
      </c>
    </row>
    <row r="175" spans="1:6" x14ac:dyDescent="0.2">
      <c r="A175" s="99"/>
      <c r="B175" s="65"/>
      <c r="C175" s="47"/>
      <c r="D175" s="48"/>
      <c r="E175" s="49"/>
      <c r="F175" s="49"/>
    </row>
    <row r="176" spans="1:6" x14ac:dyDescent="0.2">
      <c r="A176" s="100"/>
      <c r="B176" s="64"/>
      <c r="C176" s="50"/>
      <c r="D176" s="44"/>
      <c r="E176" s="45"/>
      <c r="F176" s="45"/>
    </row>
    <row r="177" spans="1:6" x14ac:dyDescent="0.2">
      <c r="A177" s="93">
        <f>COUNT($A$10:A176)+1</f>
        <v>33</v>
      </c>
      <c r="B177" s="35" t="s">
        <v>150</v>
      </c>
      <c r="C177" s="46"/>
      <c r="D177" s="16"/>
      <c r="E177" s="31"/>
      <c r="F177" s="31"/>
    </row>
    <row r="178" spans="1:6" ht="153" x14ac:dyDescent="0.2">
      <c r="A178" s="98"/>
      <c r="B178" s="36" t="s">
        <v>151</v>
      </c>
      <c r="C178" s="46"/>
      <c r="D178" s="16"/>
      <c r="E178" s="31"/>
      <c r="F178" s="31"/>
    </row>
    <row r="179" spans="1:6" x14ac:dyDescent="0.2">
      <c r="A179" s="98"/>
      <c r="B179" s="35" t="s">
        <v>221</v>
      </c>
      <c r="C179" s="46">
        <v>2</v>
      </c>
      <c r="D179" s="16" t="s">
        <v>152</v>
      </c>
      <c r="E179" s="41"/>
      <c r="F179" s="31">
        <f>C179*E179</f>
        <v>0</v>
      </c>
    </row>
    <row r="180" spans="1:6" x14ac:dyDescent="0.2">
      <c r="A180" s="99"/>
      <c r="B180" s="65"/>
      <c r="C180" s="47"/>
      <c r="D180" s="48"/>
      <c r="E180" s="49"/>
      <c r="F180" s="49"/>
    </row>
    <row r="181" spans="1:6" x14ac:dyDescent="0.2">
      <c r="A181" s="100"/>
      <c r="B181" s="64"/>
      <c r="C181" s="50"/>
      <c r="D181" s="44"/>
      <c r="E181" s="45"/>
      <c r="F181" s="45"/>
    </row>
    <row r="182" spans="1:6" x14ac:dyDescent="0.2">
      <c r="A182" s="93">
        <f>COUNT($A$12:A181)+1</f>
        <v>34</v>
      </c>
      <c r="B182" s="35" t="s">
        <v>134</v>
      </c>
      <c r="C182" s="46"/>
      <c r="D182" s="16"/>
      <c r="E182" s="31"/>
      <c r="F182" s="31"/>
    </row>
    <row r="183" spans="1:6" ht="267.75" x14ac:dyDescent="0.2">
      <c r="A183" s="98"/>
      <c r="B183" s="36" t="s">
        <v>135</v>
      </c>
      <c r="C183" s="46"/>
      <c r="D183" s="16"/>
      <c r="E183" s="31"/>
      <c r="F183" s="31"/>
    </row>
    <row r="184" spans="1:6" x14ac:dyDescent="0.2">
      <c r="A184" s="98"/>
      <c r="B184" s="36" t="s">
        <v>136</v>
      </c>
      <c r="C184" s="46"/>
      <c r="D184" s="16"/>
      <c r="E184" s="31"/>
      <c r="F184" s="31"/>
    </row>
    <row r="185" spans="1:6" x14ac:dyDescent="0.2">
      <c r="A185" s="98"/>
      <c r="B185" s="35" t="s">
        <v>180</v>
      </c>
      <c r="C185" s="46"/>
      <c r="D185" s="16"/>
      <c r="E185" s="31"/>
      <c r="F185" s="31"/>
    </row>
    <row r="186" spans="1:6" ht="14.25" x14ac:dyDescent="0.2">
      <c r="A186" s="98"/>
      <c r="B186" s="36" t="s">
        <v>265</v>
      </c>
      <c r="C186" s="46">
        <v>1</v>
      </c>
      <c r="D186" s="16" t="s">
        <v>42</v>
      </c>
      <c r="E186" s="41"/>
      <c r="F186" s="31">
        <f>+E186*C186</f>
        <v>0</v>
      </c>
    </row>
    <row r="187" spans="1:6" x14ac:dyDescent="0.2">
      <c r="A187" s="99"/>
      <c r="B187" s="65"/>
      <c r="C187" s="47"/>
      <c r="D187" s="48"/>
      <c r="E187" s="49"/>
      <c r="F187" s="49"/>
    </row>
    <row r="188" spans="1:6" x14ac:dyDescent="0.2">
      <c r="A188" s="100"/>
      <c r="B188" s="64"/>
      <c r="C188" s="50"/>
      <c r="D188" s="44"/>
      <c r="E188" s="45"/>
      <c r="F188" s="45"/>
    </row>
    <row r="189" spans="1:6" x14ac:dyDescent="0.2">
      <c r="A189" s="93">
        <f>COUNT($A$10:A180)+1</f>
        <v>34</v>
      </c>
      <c r="B189" s="35" t="s">
        <v>153</v>
      </c>
      <c r="C189" s="46"/>
      <c r="D189" s="16"/>
      <c r="E189" s="31"/>
      <c r="F189" s="31"/>
    </row>
    <row r="190" spans="1:6" ht="38.25" x14ac:dyDescent="0.2">
      <c r="A190" s="98"/>
      <c r="B190" s="36" t="s">
        <v>154</v>
      </c>
      <c r="C190" s="46"/>
      <c r="D190" s="16"/>
      <c r="E190" s="31"/>
      <c r="F190" s="31"/>
    </row>
    <row r="191" spans="1:6" x14ac:dyDescent="0.2">
      <c r="A191" s="98"/>
      <c r="B191" s="35"/>
      <c r="C191" s="46">
        <v>3</v>
      </c>
      <c r="D191" s="16" t="s">
        <v>1</v>
      </c>
      <c r="E191" s="41"/>
      <c r="F191" s="31">
        <f>C191*E191</f>
        <v>0</v>
      </c>
    </row>
    <row r="192" spans="1:6" x14ac:dyDescent="0.2">
      <c r="A192" s="99"/>
      <c r="B192" s="65"/>
      <c r="C192" s="47"/>
      <c r="D192" s="48"/>
      <c r="E192" s="49"/>
      <c r="F192" s="49"/>
    </row>
    <row r="193" spans="1:6" x14ac:dyDescent="0.2">
      <c r="A193" s="100"/>
      <c r="B193" s="64"/>
      <c r="C193" s="50"/>
      <c r="D193" s="44"/>
      <c r="E193" s="45"/>
      <c r="F193" s="45"/>
    </row>
    <row r="194" spans="1:6" x14ac:dyDescent="0.2">
      <c r="A194" s="93">
        <f>COUNT($A$10:A193)+1</f>
        <v>36</v>
      </c>
      <c r="B194" s="35" t="s">
        <v>155</v>
      </c>
      <c r="C194" s="46"/>
      <c r="D194" s="16"/>
      <c r="E194" s="31"/>
      <c r="F194" s="31"/>
    </row>
    <row r="195" spans="1:6" ht="89.25" x14ac:dyDescent="0.2">
      <c r="A195" s="98"/>
      <c r="B195" s="36" t="s">
        <v>156</v>
      </c>
      <c r="C195" s="46"/>
      <c r="D195" s="16"/>
      <c r="E195" s="31"/>
      <c r="F195" s="31"/>
    </row>
    <row r="196" spans="1:6" ht="14.25" x14ac:dyDescent="0.2">
      <c r="A196" s="98"/>
      <c r="B196" s="35"/>
      <c r="C196" s="46">
        <v>10</v>
      </c>
      <c r="D196" s="16" t="s">
        <v>42</v>
      </c>
      <c r="E196" s="41"/>
      <c r="F196" s="31">
        <f>C196*E196</f>
        <v>0</v>
      </c>
    </row>
    <row r="197" spans="1:6" x14ac:dyDescent="0.2">
      <c r="A197" s="99"/>
      <c r="B197" s="65"/>
      <c r="C197" s="47"/>
      <c r="D197" s="48"/>
      <c r="E197" s="49"/>
      <c r="F197" s="49"/>
    </row>
    <row r="198" spans="1:6" x14ac:dyDescent="0.2">
      <c r="A198" s="100"/>
      <c r="B198" s="64"/>
      <c r="C198" s="50"/>
      <c r="D198" s="44"/>
      <c r="E198" s="45"/>
      <c r="F198" s="45"/>
    </row>
    <row r="199" spans="1:6" x14ac:dyDescent="0.2">
      <c r="A199" s="93">
        <f>COUNT($A$10:A198)+1</f>
        <v>37</v>
      </c>
      <c r="B199" s="35" t="s">
        <v>157</v>
      </c>
      <c r="C199" s="46"/>
      <c r="D199" s="16"/>
      <c r="E199" s="31"/>
      <c r="F199" s="31"/>
    </row>
    <row r="200" spans="1:6" ht="38.25" x14ac:dyDescent="0.2">
      <c r="A200" s="98"/>
      <c r="B200" s="36" t="s">
        <v>158</v>
      </c>
      <c r="C200" s="46"/>
      <c r="D200" s="16"/>
      <c r="E200" s="31"/>
      <c r="F200" s="31"/>
    </row>
    <row r="201" spans="1:6" ht="14.25" x14ac:dyDescent="0.2">
      <c r="A201" s="98"/>
      <c r="B201" s="35"/>
      <c r="C201" s="46">
        <v>10</v>
      </c>
      <c r="D201" s="16" t="s">
        <v>42</v>
      </c>
      <c r="E201" s="41"/>
      <c r="F201" s="31">
        <f>C201*E201</f>
        <v>0</v>
      </c>
    </row>
    <row r="202" spans="1:6" x14ac:dyDescent="0.2">
      <c r="A202" s="99"/>
      <c r="B202" s="65"/>
      <c r="C202" s="47"/>
      <c r="D202" s="48"/>
      <c r="E202" s="49"/>
      <c r="F202" s="49"/>
    </row>
    <row r="203" spans="1:6" x14ac:dyDescent="0.2">
      <c r="A203" s="100"/>
      <c r="B203" s="64"/>
      <c r="C203" s="50"/>
      <c r="D203" s="44"/>
      <c r="E203" s="45"/>
      <c r="F203" s="45"/>
    </row>
    <row r="204" spans="1:6" x14ac:dyDescent="0.2">
      <c r="A204" s="93">
        <f>COUNT($A$10:A203)+1</f>
        <v>38</v>
      </c>
      <c r="B204" s="35" t="s">
        <v>161</v>
      </c>
      <c r="C204" s="46"/>
      <c r="D204" s="16"/>
      <c r="E204" s="31"/>
      <c r="F204" s="31"/>
    </row>
    <row r="205" spans="1:6" ht="63.75" x14ac:dyDescent="0.2">
      <c r="A205" s="98"/>
      <c r="B205" s="36" t="s">
        <v>162</v>
      </c>
      <c r="C205" s="46"/>
      <c r="D205" s="16"/>
      <c r="E205" s="31"/>
      <c r="F205" s="31"/>
    </row>
    <row r="206" spans="1:6" ht="14.25" x14ac:dyDescent="0.2">
      <c r="A206" s="98"/>
      <c r="B206" s="35"/>
      <c r="C206" s="46">
        <v>0.4</v>
      </c>
      <c r="D206" s="16" t="s">
        <v>47</v>
      </c>
      <c r="E206" s="41"/>
      <c r="F206" s="31">
        <f>C206*E206</f>
        <v>0</v>
      </c>
    </row>
    <row r="207" spans="1:6" x14ac:dyDescent="0.2">
      <c r="A207" s="99"/>
      <c r="B207" s="65"/>
      <c r="C207" s="47"/>
      <c r="D207" s="48"/>
      <c r="E207" s="49"/>
      <c r="F207" s="49"/>
    </row>
    <row r="208" spans="1:6" x14ac:dyDescent="0.2">
      <c r="A208" s="100"/>
      <c r="B208" s="64"/>
      <c r="C208" s="50"/>
      <c r="D208" s="44"/>
      <c r="E208" s="45"/>
      <c r="F208" s="45"/>
    </row>
    <row r="209" spans="1:6" ht="25.5" x14ac:dyDescent="0.2">
      <c r="A209" s="93">
        <f>COUNT($A$12:A208)+1</f>
        <v>39</v>
      </c>
      <c r="B209" s="35" t="s">
        <v>100</v>
      </c>
      <c r="C209" s="46"/>
      <c r="D209" s="16"/>
      <c r="E209" s="31"/>
      <c r="F209" s="31"/>
    </row>
    <row r="210" spans="1:6" ht="102" x14ac:dyDescent="0.2">
      <c r="A210" s="98"/>
      <c r="B210" s="36" t="s">
        <v>109</v>
      </c>
      <c r="C210" s="46"/>
      <c r="D210" s="16"/>
      <c r="E210" s="31"/>
      <c r="F210" s="31"/>
    </row>
    <row r="211" spans="1:6" x14ac:dyDescent="0.2">
      <c r="A211" s="98"/>
      <c r="B211" s="36"/>
      <c r="C211" s="46">
        <v>1</v>
      </c>
      <c r="D211" s="16" t="s">
        <v>1</v>
      </c>
      <c r="E211" s="41"/>
      <c r="F211" s="31">
        <f>C211*E211</f>
        <v>0</v>
      </c>
    </row>
    <row r="212" spans="1:6" x14ac:dyDescent="0.2">
      <c r="A212" s="99"/>
      <c r="B212" s="65"/>
      <c r="C212" s="47"/>
      <c r="D212" s="48"/>
      <c r="E212" s="49"/>
      <c r="F212" s="49"/>
    </row>
    <row r="213" spans="1:6" x14ac:dyDescent="0.2">
      <c r="A213" s="100"/>
      <c r="B213" s="64"/>
      <c r="C213" s="50"/>
      <c r="D213" s="44"/>
      <c r="E213" s="45"/>
      <c r="F213" s="43"/>
    </row>
    <row r="214" spans="1:6" x14ac:dyDescent="0.2">
      <c r="A214" s="93">
        <f>COUNT($A$12:A213)+1</f>
        <v>40</v>
      </c>
      <c r="B214" s="35" t="s">
        <v>30</v>
      </c>
      <c r="C214" s="46"/>
      <c r="D214" s="16"/>
      <c r="E214" s="31"/>
      <c r="F214" s="32"/>
    </row>
    <row r="215" spans="1:6" ht="76.5" x14ac:dyDescent="0.2">
      <c r="A215" s="98"/>
      <c r="B215" s="36" t="s">
        <v>101</v>
      </c>
      <c r="C215" s="46"/>
      <c r="D215" s="16"/>
      <c r="E215" s="31"/>
      <c r="F215" s="32"/>
    </row>
    <row r="216" spans="1:6" ht="14.25" x14ac:dyDescent="0.2">
      <c r="A216" s="98"/>
      <c r="B216" s="36"/>
      <c r="C216" s="46">
        <v>12</v>
      </c>
      <c r="D216" s="16" t="s">
        <v>47</v>
      </c>
      <c r="E216" s="41"/>
      <c r="F216" s="31">
        <f>C216*E216</f>
        <v>0</v>
      </c>
    </row>
    <row r="217" spans="1:6" x14ac:dyDescent="0.2">
      <c r="A217" s="99"/>
      <c r="B217" s="65"/>
      <c r="C217" s="47"/>
      <c r="D217" s="48"/>
      <c r="E217" s="49"/>
      <c r="F217" s="49"/>
    </row>
    <row r="218" spans="1:6" x14ac:dyDescent="0.2">
      <c r="A218" s="100"/>
      <c r="B218" s="64"/>
      <c r="C218" s="50"/>
      <c r="D218" s="44"/>
      <c r="E218" s="45"/>
      <c r="F218" s="43"/>
    </row>
    <row r="219" spans="1:6" ht="25.5" x14ac:dyDescent="0.2">
      <c r="A219" s="93">
        <f>COUNT($A$12:A218)+1</f>
        <v>41</v>
      </c>
      <c r="B219" s="35" t="s">
        <v>32</v>
      </c>
      <c r="C219" s="46"/>
      <c r="D219" s="16"/>
      <c r="E219" s="31"/>
      <c r="F219" s="32"/>
    </row>
    <row r="220" spans="1:6" ht="38.25" x14ac:dyDescent="0.2">
      <c r="A220" s="98"/>
      <c r="B220" s="36" t="s">
        <v>31</v>
      </c>
      <c r="C220" s="46"/>
      <c r="D220" s="16"/>
      <c r="E220" s="31"/>
      <c r="F220" s="32"/>
    </row>
    <row r="221" spans="1:6" ht="14.25" x14ac:dyDescent="0.2">
      <c r="A221" s="98"/>
      <c r="B221" s="36"/>
      <c r="C221" s="46">
        <v>3.6</v>
      </c>
      <c r="D221" s="16" t="s">
        <v>47</v>
      </c>
      <c r="E221" s="41"/>
      <c r="F221" s="31">
        <f>C221*E221</f>
        <v>0</v>
      </c>
    </row>
    <row r="222" spans="1:6" x14ac:dyDescent="0.2">
      <c r="A222" s="99"/>
      <c r="B222" s="65"/>
      <c r="C222" s="47"/>
      <c r="D222" s="48"/>
      <c r="E222" s="49"/>
      <c r="F222" s="49"/>
    </row>
    <row r="223" spans="1:6" x14ac:dyDescent="0.2">
      <c r="A223" s="100"/>
      <c r="B223" s="69"/>
      <c r="C223" s="132"/>
      <c r="D223" s="28"/>
      <c r="E223" s="29"/>
      <c r="F223" s="27"/>
    </row>
    <row r="224" spans="1:6" ht="25.5" x14ac:dyDescent="0.2">
      <c r="A224" s="93">
        <f>COUNT($A$12:A223)+1</f>
        <v>42</v>
      </c>
      <c r="B224" s="35" t="s">
        <v>33</v>
      </c>
      <c r="C224" s="46"/>
      <c r="D224" s="16"/>
      <c r="E224" s="58"/>
      <c r="F224" s="32"/>
    </row>
    <row r="225" spans="1:6" ht="102" x14ac:dyDescent="0.2">
      <c r="A225" s="96"/>
      <c r="B225" s="36" t="s">
        <v>102</v>
      </c>
      <c r="C225" s="46"/>
      <c r="D225" s="16"/>
      <c r="E225" s="31"/>
      <c r="F225" s="32"/>
    </row>
    <row r="226" spans="1:6" x14ac:dyDescent="0.2">
      <c r="A226" s="93"/>
      <c r="B226" s="87"/>
      <c r="C226" s="134"/>
      <c r="D226" s="60">
        <v>0.02</v>
      </c>
      <c r="E226" s="32"/>
      <c r="F226" s="31">
        <f>SUM(F12:F225)*D226</f>
        <v>0</v>
      </c>
    </row>
    <row r="227" spans="1:6" x14ac:dyDescent="0.2">
      <c r="A227" s="95"/>
      <c r="B227" s="88"/>
      <c r="C227" s="135"/>
      <c r="D227" s="90"/>
      <c r="E227" s="61"/>
      <c r="F227" s="49"/>
    </row>
    <row r="228" spans="1:6" x14ac:dyDescent="0.2">
      <c r="A228" s="96"/>
      <c r="B228" s="36"/>
      <c r="C228" s="46"/>
      <c r="D228" s="16"/>
      <c r="E228" s="32"/>
      <c r="F228" s="32"/>
    </row>
    <row r="229" spans="1:6" x14ac:dyDescent="0.2">
      <c r="A229" s="93">
        <f>COUNT($A$12:A227)+1</f>
        <v>43</v>
      </c>
      <c r="B229" s="35" t="s">
        <v>103</v>
      </c>
      <c r="C229" s="46"/>
      <c r="D229" s="16"/>
      <c r="E229" s="32"/>
      <c r="F229" s="32"/>
    </row>
    <row r="230" spans="1:6" ht="38.25" x14ac:dyDescent="0.2">
      <c r="A230" s="96"/>
      <c r="B230" s="36" t="s">
        <v>35</v>
      </c>
      <c r="C230" s="134"/>
      <c r="D230" s="60">
        <v>0.1</v>
      </c>
      <c r="E230" s="32"/>
      <c r="F230" s="31">
        <f>SUM(F12:F224)*D230</f>
        <v>0</v>
      </c>
    </row>
    <row r="231" spans="1:6" x14ac:dyDescent="0.2">
      <c r="A231" s="101"/>
      <c r="B231" s="66"/>
      <c r="C231" s="46"/>
      <c r="D231" s="16"/>
      <c r="E231" s="58"/>
      <c r="F231" s="32"/>
    </row>
    <row r="232" spans="1:6" x14ac:dyDescent="0.2">
      <c r="A232" s="37"/>
      <c r="B232" s="67" t="s">
        <v>2</v>
      </c>
      <c r="C232" s="136"/>
      <c r="D232" s="39"/>
      <c r="E232" s="40" t="s">
        <v>46</v>
      </c>
      <c r="F232" s="40">
        <f>SUM(F14:F231)</f>
        <v>0</v>
      </c>
    </row>
  </sheetData>
  <sheetProtection algorithmName="SHA-512" hashValue="HRDrcGaHr/RicOcVmSlIp29h/I9YaWCu5I2pceRUm3KZKgW+Mkf6hhc2ajioNVnZC+/LaAK7DdWnJEga5xB6vw==" saltValue="1jEXAYz20+b4pkf5tPVBaw=="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9" manualBreakCount="9">
    <brk id="30" max="5" man="1"/>
    <brk id="55" max="5" man="1"/>
    <brk id="78" max="5" man="1"/>
    <brk id="104" max="5" man="1"/>
    <brk id="129" max="5" man="1"/>
    <brk id="155" max="5" man="1"/>
    <brk id="175" max="5" man="1"/>
    <brk id="192" max="5" man="1"/>
    <brk id="21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227"/>
  <sheetViews>
    <sheetView topLeftCell="A14" zoomScaleNormal="100" zoomScaleSheetLayoutView="100" workbookViewId="0">
      <selection activeCell="E24" sqref="E24"/>
    </sheetView>
  </sheetViews>
  <sheetFormatPr defaultColWidth="9.140625" defaultRowHeight="12.75" x14ac:dyDescent="0.2"/>
  <cols>
    <col min="1" max="1" width="7.7109375" style="22" customWidth="1"/>
    <col min="2" max="2" width="36.7109375" style="68" customWidth="1"/>
    <col min="3" max="3" width="7.7109375" style="137" customWidth="1"/>
    <col min="4" max="4" width="7.7109375" style="26" customWidth="1"/>
    <col min="5" max="5" width="13.7109375" style="24" customWidth="1"/>
    <col min="6" max="6" width="13.7109375" style="25" customWidth="1"/>
    <col min="7" max="7" width="9.140625" style="26"/>
    <col min="8" max="8" width="20" style="26" customWidth="1"/>
    <col min="9" max="16384" width="9.140625" style="26"/>
  </cols>
  <sheetData>
    <row r="1" spans="1:6" x14ac:dyDescent="0.2">
      <c r="A1" s="21" t="s">
        <v>165</v>
      </c>
      <c r="B1" s="62" t="s">
        <v>6</v>
      </c>
      <c r="C1" s="130"/>
      <c r="D1" s="23"/>
    </row>
    <row r="2" spans="1:6" x14ac:dyDescent="0.2">
      <c r="A2" s="21" t="s">
        <v>166</v>
      </c>
      <c r="B2" s="62" t="s">
        <v>7</v>
      </c>
      <c r="C2" s="130"/>
      <c r="D2" s="23"/>
    </row>
    <row r="3" spans="1:6" x14ac:dyDescent="0.2">
      <c r="A3" s="21" t="s">
        <v>170</v>
      </c>
      <c r="B3" s="62" t="s">
        <v>228</v>
      </c>
      <c r="C3" s="130"/>
      <c r="D3" s="23"/>
    </row>
    <row r="4" spans="1:6" x14ac:dyDescent="0.2">
      <c r="A4" s="21"/>
      <c r="B4" s="62" t="s">
        <v>176</v>
      </c>
      <c r="C4" s="130"/>
      <c r="D4" s="23"/>
    </row>
    <row r="5" spans="1:6" ht="76.5" x14ac:dyDescent="0.2">
      <c r="A5" s="107" t="s">
        <v>0</v>
      </c>
      <c r="B5" s="108" t="s">
        <v>39</v>
      </c>
      <c r="C5" s="131" t="s">
        <v>8</v>
      </c>
      <c r="D5" s="109" t="s">
        <v>9</v>
      </c>
      <c r="E5" s="110" t="s">
        <v>43</v>
      </c>
      <c r="F5" s="110" t="s">
        <v>44</v>
      </c>
    </row>
    <row r="6" spans="1:6" x14ac:dyDescent="0.2">
      <c r="A6" s="92">
        <v>1</v>
      </c>
      <c r="B6" s="63"/>
      <c r="C6" s="132"/>
      <c r="D6" s="28"/>
      <c r="E6" s="29"/>
      <c r="F6" s="27"/>
    </row>
    <row r="7" spans="1:6" x14ac:dyDescent="0.2">
      <c r="A7" s="102"/>
      <c r="B7" s="104" t="s">
        <v>126</v>
      </c>
      <c r="C7" s="13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133"/>
      <c r="D10" s="51"/>
      <c r="E10" s="52"/>
      <c r="F10" s="53"/>
    </row>
    <row r="11" spans="1:6" x14ac:dyDescent="0.2">
      <c r="A11" s="92"/>
      <c r="B11" s="63"/>
      <c r="C11" s="132"/>
      <c r="D11" s="28"/>
      <c r="E11" s="29"/>
      <c r="F11" s="27"/>
    </row>
    <row r="12" spans="1:6" x14ac:dyDescent="0.2">
      <c r="A12" s="93">
        <f>COUNT(A6+1)</f>
        <v>1</v>
      </c>
      <c r="B12" s="35" t="s">
        <v>10</v>
      </c>
      <c r="C12" s="46"/>
      <c r="D12" s="16"/>
      <c r="E12" s="31"/>
      <c r="F12" s="31"/>
    </row>
    <row r="13" spans="1:6" ht="51" x14ac:dyDescent="0.2">
      <c r="A13" s="93"/>
      <c r="B13" s="36" t="s">
        <v>50</v>
      </c>
      <c r="C13" s="46"/>
      <c r="D13" s="16"/>
      <c r="E13" s="31"/>
      <c r="F13" s="31"/>
    </row>
    <row r="14" spans="1:6" ht="14.25" x14ac:dyDescent="0.2">
      <c r="A14" s="93"/>
      <c r="B14" s="36"/>
      <c r="C14" s="46">
        <v>9</v>
      </c>
      <c r="D14" s="16" t="s">
        <v>42</v>
      </c>
      <c r="E14" s="41"/>
      <c r="F14" s="31">
        <f>C14*E14</f>
        <v>0</v>
      </c>
    </row>
    <row r="15" spans="1:6" x14ac:dyDescent="0.2">
      <c r="A15" s="95"/>
      <c r="B15" s="65"/>
      <c r="C15" s="47"/>
      <c r="D15" s="48"/>
      <c r="E15" s="49"/>
      <c r="F15" s="49"/>
    </row>
    <row r="16" spans="1:6" x14ac:dyDescent="0.2">
      <c r="A16" s="94"/>
      <c r="B16" s="64"/>
      <c r="C16" s="50"/>
      <c r="D16" s="44"/>
      <c r="E16" s="45"/>
      <c r="F16" s="43"/>
    </row>
    <row r="17" spans="1:6" x14ac:dyDescent="0.2">
      <c r="A17" s="93">
        <f>COUNT($A$12:A16)+1</f>
        <v>2</v>
      </c>
      <c r="B17" s="35" t="s">
        <v>19</v>
      </c>
      <c r="C17" s="46"/>
      <c r="D17" s="16"/>
      <c r="E17" s="31"/>
      <c r="F17" s="32"/>
    </row>
    <row r="18" spans="1:6" ht="63.75" x14ac:dyDescent="0.2">
      <c r="A18" s="93"/>
      <c r="B18" s="36" t="s">
        <v>41</v>
      </c>
      <c r="C18" s="46"/>
      <c r="D18" s="16"/>
      <c r="E18" s="31"/>
      <c r="F18" s="32"/>
    </row>
    <row r="19" spans="1:6" ht="14.25" x14ac:dyDescent="0.2">
      <c r="A19" s="93"/>
      <c r="B19" s="36"/>
      <c r="C19" s="46">
        <v>5</v>
      </c>
      <c r="D19" s="16" t="s">
        <v>42</v>
      </c>
      <c r="E19" s="41"/>
      <c r="F19" s="31">
        <f>C19*E19</f>
        <v>0</v>
      </c>
    </row>
    <row r="20" spans="1:6" x14ac:dyDescent="0.2">
      <c r="A20" s="95"/>
      <c r="B20" s="65"/>
      <c r="C20" s="47"/>
      <c r="D20" s="48"/>
      <c r="E20" s="49"/>
      <c r="F20" s="49"/>
    </row>
    <row r="21" spans="1:6" x14ac:dyDescent="0.2">
      <c r="A21" s="94"/>
      <c r="B21" s="64"/>
      <c r="C21" s="50"/>
      <c r="D21" s="44"/>
      <c r="E21" s="45"/>
      <c r="F21" s="43"/>
    </row>
    <row r="22" spans="1:6" ht="25.5" x14ac:dyDescent="0.2">
      <c r="A22" s="93">
        <f>COUNT($A$12:A21)+1</f>
        <v>3</v>
      </c>
      <c r="B22" s="35" t="s">
        <v>60</v>
      </c>
      <c r="C22" s="46"/>
      <c r="D22" s="33"/>
      <c r="E22" s="34"/>
      <c r="F22" s="32"/>
    </row>
    <row r="23" spans="1:6" ht="76.5" x14ac:dyDescent="0.2">
      <c r="A23" s="93"/>
      <c r="B23" s="36" t="s">
        <v>61</v>
      </c>
      <c r="C23" s="46"/>
      <c r="D23" s="33"/>
      <c r="E23" s="34"/>
      <c r="F23" s="32"/>
    </row>
    <row r="24" spans="1:6" ht="14.25" x14ac:dyDescent="0.2">
      <c r="A24" s="93"/>
      <c r="B24" s="36"/>
      <c r="C24" s="46">
        <v>36</v>
      </c>
      <c r="D24" s="33" t="s">
        <v>48</v>
      </c>
      <c r="E24" s="42"/>
      <c r="F24" s="31">
        <f>C24*E24</f>
        <v>0</v>
      </c>
    </row>
    <row r="25" spans="1:6" x14ac:dyDescent="0.2">
      <c r="A25" s="95"/>
      <c r="B25" s="65"/>
      <c r="C25" s="47"/>
      <c r="D25" s="75"/>
      <c r="E25" s="76"/>
      <c r="F25" s="49"/>
    </row>
    <row r="26" spans="1:6" x14ac:dyDescent="0.2">
      <c r="A26" s="94"/>
      <c r="B26" s="64"/>
      <c r="C26" s="50"/>
      <c r="D26" s="44"/>
      <c r="E26" s="45"/>
      <c r="F26" s="43"/>
    </row>
    <row r="27" spans="1:6" ht="38.25" x14ac:dyDescent="0.2">
      <c r="A27" s="93">
        <f>COUNT($A$12:A26)+1</f>
        <v>4</v>
      </c>
      <c r="B27" s="35" t="s">
        <v>62</v>
      </c>
      <c r="C27" s="46"/>
      <c r="D27" s="16"/>
      <c r="E27" s="31"/>
      <c r="F27" s="32"/>
    </row>
    <row r="28" spans="1:6" ht="63.75" x14ac:dyDescent="0.2">
      <c r="A28" s="93"/>
      <c r="B28" s="36" t="s">
        <v>63</v>
      </c>
      <c r="C28" s="46"/>
      <c r="D28" s="16"/>
      <c r="E28" s="31"/>
      <c r="F28" s="32"/>
    </row>
    <row r="29" spans="1:6" ht="14.25" x14ac:dyDescent="0.2">
      <c r="A29" s="93"/>
      <c r="B29" s="36"/>
      <c r="C29" s="46">
        <v>25</v>
      </c>
      <c r="D29" s="33" t="s">
        <v>48</v>
      </c>
      <c r="E29" s="42"/>
      <c r="F29" s="31">
        <f>C29*E29</f>
        <v>0</v>
      </c>
    </row>
    <row r="30" spans="1:6" x14ac:dyDescent="0.2">
      <c r="A30" s="95"/>
      <c r="B30" s="65"/>
      <c r="C30" s="47"/>
      <c r="D30" s="75"/>
      <c r="E30" s="76"/>
      <c r="F30" s="49"/>
    </row>
    <row r="31" spans="1:6" x14ac:dyDescent="0.2">
      <c r="A31" s="94"/>
      <c r="B31" s="64"/>
      <c r="C31" s="50"/>
      <c r="D31" s="44"/>
      <c r="E31" s="45"/>
      <c r="F31" s="43"/>
    </row>
    <row r="32" spans="1:6" x14ac:dyDescent="0.2">
      <c r="A32" s="93">
        <f>COUNT($A$12:A31)+1</f>
        <v>5</v>
      </c>
      <c r="B32" s="79" t="s">
        <v>66</v>
      </c>
      <c r="C32" s="46"/>
      <c r="D32" s="16"/>
      <c r="E32" s="31"/>
      <c r="F32" s="32"/>
    </row>
    <row r="33" spans="1:6" ht="76.5" x14ac:dyDescent="0.2">
      <c r="A33" s="93"/>
      <c r="B33" s="36" t="s">
        <v>67</v>
      </c>
      <c r="C33" s="46"/>
      <c r="D33" s="16"/>
      <c r="E33" s="31"/>
      <c r="F33" s="32"/>
    </row>
    <row r="34" spans="1:6" ht="14.25" x14ac:dyDescent="0.2">
      <c r="A34" s="93"/>
      <c r="B34" s="80"/>
      <c r="C34" s="46">
        <v>4</v>
      </c>
      <c r="D34" s="16" t="s">
        <v>42</v>
      </c>
      <c r="E34" s="41"/>
      <c r="F34" s="31">
        <f>E34*C34</f>
        <v>0</v>
      </c>
    </row>
    <row r="35" spans="1:6" x14ac:dyDescent="0.2">
      <c r="A35" s="95"/>
      <c r="B35" s="81"/>
      <c r="C35" s="47"/>
      <c r="D35" s="48"/>
      <c r="E35" s="49"/>
      <c r="F35" s="49"/>
    </row>
    <row r="36" spans="1:6" x14ac:dyDescent="0.2">
      <c r="A36" s="100"/>
      <c r="B36" s="64"/>
      <c r="C36" s="50"/>
      <c r="D36" s="44"/>
      <c r="E36" s="45"/>
      <c r="F36" s="43"/>
    </row>
    <row r="37" spans="1:6" x14ac:dyDescent="0.2">
      <c r="A37" s="93">
        <f>COUNT($A$12:A36)+1</f>
        <v>6</v>
      </c>
      <c r="B37" s="35" t="s">
        <v>15</v>
      </c>
      <c r="C37" s="46"/>
      <c r="D37" s="16"/>
      <c r="E37" s="31"/>
      <c r="F37" s="32"/>
    </row>
    <row r="38" spans="1:6" ht="51" x14ac:dyDescent="0.2">
      <c r="A38" s="98"/>
      <c r="B38" s="36" t="s">
        <v>17</v>
      </c>
      <c r="C38" s="46"/>
      <c r="D38" s="16"/>
      <c r="E38" s="31"/>
      <c r="F38" s="32"/>
    </row>
    <row r="39" spans="1:6" ht="14.25" x14ac:dyDescent="0.2">
      <c r="A39" s="98"/>
      <c r="B39" s="36"/>
      <c r="C39" s="46">
        <v>10</v>
      </c>
      <c r="D39" s="16" t="s">
        <v>48</v>
      </c>
      <c r="E39" s="41"/>
      <c r="F39" s="31">
        <f>C39*E39</f>
        <v>0</v>
      </c>
    </row>
    <row r="40" spans="1:6" x14ac:dyDescent="0.2">
      <c r="A40" s="99"/>
      <c r="B40" s="65"/>
      <c r="C40" s="47"/>
      <c r="D40" s="48"/>
      <c r="E40" s="49"/>
      <c r="F40" s="49"/>
    </row>
    <row r="41" spans="1:6" x14ac:dyDescent="0.2">
      <c r="A41" s="100"/>
      <c r="B41" s="64"/>
      <c r="C41" s="50"/>
      <c r="D41" s="44"/>
      <c r="E41" s="45"/>
      <c r="F41" s="43"/>
    </row>
    <row r="42" spans="1:6" x14ac:dyDescent="0.2">
      <c r="A42" s="93">
        <f>COUNT($A$12:A41)+1</f>
        <v>7</v>
      </c>
      <c r="B42" s="35" t="s">
        <v>16</v>
      </c>
      <c r="C42" s="46"/>
      <c r="D42" s="16"/>
      <c r="E42" s="31"/>
      <c r="F42" s="32"/>
    </row>
    <row r="43" spans="1:6" ht="51" x14ac:dyDescent="0.2">
      <c r="A43" s="98"/>
      <c r="B43" s="36" t="s">
        <v>36</v>
      </c>
      <c r="C43" s="46"/>
      <c r="D43" s="16"/>
      <c r="E43" s="31"/>
      <c r="F43" s="32"/>
    </row>
    <row r="44" spans="1:6" ht="14.25" x14ac:dyDescent="0.2">
      <c r="A44" s="98"/>
      <c r="B44" s="36"/>
      <c r="C44" s="46">
        <v>32</v>
      </c>
      <c r="D44" s="16" t="s">
        <v>48</v>
      </c>
      <c r="E44" s="41"/>
      <c r="F44" s="31">
        <f>C44*E44</f>
        <v>0</v>
      </c>
    </row>
    <row r="45" spans="1:6" x14ac:dyDescent="0.2">
      <c r="A45" s="99"/>
      <c r="B45" s="65"/>
      <c r="C45" s="47"/>
      <c r="D45" s="48"/>
      <c r="E45" s="49"/>
      <c r="F45" s="49"/>
    </row>
    <row r="46" spans="1:6" x14ac:dyDescent="0.2">
      <c r="A46" s="100"/>
      <c r="B46" s="64"/>
      <c r="C46" s="50"/>
      <c r="D46" s="44"/>
      <c r="E46" s="45"/>
      <c r="F46" s="43"/>
    </row>
    <row r="47" spans="1:6" x14ac:dyDescent="0.2">
      <c r="A47" s="93">
        <f>COUNT($A$12:A46)+1</f>
        <v>8</v>
      </c>
      <c r="B47" s="35" t="s">
        <v>76</v>
      </c>
      <c r="C47" s="46"/>
      <c r="D47" s="16"/>
      <c r="E47" s="31"/>
      <c r="F47" s="31"/>
    </row>
    <row r="48" spans="1:6" ht="51" x14ac:dyDescent="0.2">
      <c r="A48" s="98"/>
      <c r="B48" s="36" t="s">
        <v>77</v>
      </c>
      <c r="C48" s="46"/>
      <c r="D48" s="16"/>
      <c r="E48" s="31"/>
      <c r="F48" s="31"/>
    </row>
    <row r="49" spans="1:6" x14ac:dyDescent="0.2">
      <c r="A49" s="98"/>
      <c r="B49" s="36"/>
      <c r="C49" s="46">
        <v>1.5</v>
      </c>
      <c r="D49" s="16" t="s">
        <v>40</v>
      </c>
      <c r="E49" s="41"/>
      <c r="F49" s="31">
        <f>C49*E49</f>
        <v>0</v>
      </c>
    </row>
    <row r="50" spans="1:6" x14ac:dyDescent="0.2">
      <c r="A50" s="99"/>
      <c r="B50" s="65"/>
      <c r="C50" s="47"/>
      <c r="D50" s="48"/>
      <c r="E50" s="49"/>
      <c r="F50" s="49"/>
    </row>
    <row r="51" spans="1:6" x14ac:dyDescent="0.2">
      <c r="A51" s="100"/>
      <c r="B51" s="64"/>
      <c r="C51" s="50"/>
      <c r="D51" s="44"/>
      <c r="E51" s="45"/>
      <c r="F51" s="45"/>
    </row>
    <row r="52" spans="1:6" x14ac:dyDescent="0.2">
      <c r="A52" s="93">
        <f>COUNT($A$12:A51)+1</f>
        <v>9</v>
      </c>
      <c r="B52" s="35" t="s">
        <v>78</v>
      </c>
      <c r="C52" s="46"/>
      <c r="D52" s="16"/>
      <c r="E52" s="31"/>
      <c r="F52" s="31"/>
    </row>
    <row r="53" spans="1:6" ht="38.25" x14ac:dyDescent="0.2">
      <c r="A53" s="98"/>
      <c r="B53" s="36" t="s">
        <v>79</v>
      </c>
      <c r="C53" s="46"/>
      <c r="D53" s="16"/>
      <c r="E53" s="31"/>
      <c r="F53" s="31"/>
    </row>
    <row r="54" spans="1:6" ht="14.25" x14ac:dyDescent="0.2">
      <c r="A54" s="98"/>
      <c r="B54" s="36"/>
      <c r="C54" s="46">
        <v>17</v>
      </c>
      <c r="D54" s="16" t="s">
        <v>42</v>
      </c>
      <c r="E54" s="41"/>
      <c r="F54" s="31">
        <f>C54*E54</f>
        <v>0</v>
      </c>
    </row>
    <row r="55" spans="1:6" x14ac:dyDescent="0.2">
      <c r="A55" s="99"/>
      <c r="B55" s="65"/>
      <c r="C55" s="47"/>
      <c r="D55" s="48"/>
      <c r="E55" s="49"/>
      <c r="F55" s="49"/>
    </row>
    <row r="56" spans="1:6" x14ac:dyDescent="0.2">
      <c r="A56" s="100"/>
      <c r="B56" s="64"/>
      <c r="C56" s="50"/>
      <c r="D56" s="44"/>
      <c r="E56" s="45"/>
      <c r="F56" s="43"/>
    </row>
    <row r="57" spans="1:6" x14ac:dyDescent="0.2">
      <c r="A57" s="93">
        <f>COUNT($A$12:A56)+1</f>
        <v>10</v>
      </c>
      <c r="B57" s="35" t="s">
        <v>80</v>
      </c>
      <c r="C57" s="46"/>
      <c r="D57" s="16"/>
      <c r="E57" s="31"/>
      <c r="F57" s="32"/>
    </row>
    <row r="58" spans="1:6" ht="89.25" x14ac:dyDescent="0.2">
      <c r="A58" s="98"/>
      <c r="B58" s="36" t="s">
        <v>104</v>
      </c>
      <c r="C58" s="46"/>
      <c r="D58" s="16"/>
      <c r="E58" s="31"/>
      <c r="F58" s="32"/>
    </row>
    <row r="59" spans="1:6" x14ac:dyDescent="0.2">
      <c r="A59" s="98"/>
      <c r="B59" s="35" t="s">
        <v>81</v>
      </c>
      <c r="C59" s="46"/>
      <c r="D59" s="16"/>
      <c r="E59" s="31"/>
      <c r="F59" s="32"/>
    </row>
    <row r="60" spans="1:6" ht="25.5" x14ac:dyDescent="0.2">
      <c r="A60" s="98"/>
      <c r="B60" s="36" t="s">
        <v>82</v>
      </c>
      <c r="C60" s="46">
        <v>32</v>
      </c>
      <c r="D60" s="33" t="s">
        <v>48</v>
      </c>
      <c r="E60" s="42"/>
      <c r="F60" s="34">
        <f>C60*E60</f>
        <v>0</v>
      </c>
    </row>
    <row r="61" spans="1:6" ht="25.5" x14ac:dyDescent="0.2">
      <c r="A61" s="98"/>
      <c r="B61" s="36" t="s">
        <v>105</v>
      </c>
      <c r="C61" s="46">
        <v>32</v>
      </c>
      <c r="D61" s="33" t="s">
        <v>48</v>
      </c>
      <c r="E61" s="42"/>
      <c r="F61" s="34">
        <f>C61*E61</f>
        <v>0</v>
      </c>
    </row>
    <row r="62" spans="1:6" x14ac:dyDescent="0.2">
      <c r="A62" s="99"/>
      <c r="B62" s="65"/>
      <c r="C62" s="47"/>
      <c r="D62" s="75"/>
      <c r="E62" s="76"/>
      <c r="F62" s="76"/>
    </row>
    <row r="63" spans="1:6" x14ac:dyDescent="0.2">
      <c r="A63" s="100"/>
      <c r="B63" s="64"/>
      <c r="C63" s="50"/>
      <c r="D63" s="73"/>
      <c r="E63" s="74"/>
      <c r="F63" s="74"/>
    </row>
    <row r="64" spans="1:6" ht="25.5" x14ac:dyDescent="0.2">
      <c r="A64" s="93">
        <f>COUNT($A$12:A63)+1</f>
        <v>11</v>
      </c>
      <c r="B64" s="35" t="s">
        <v>86</v>
      </c>
      <c r="C64" s="46"/>
      <c r="D64" s="33"/>
      <c r="E64" s="34"/>
      <c r="F64" s="34"/>
    </row>
    <row r="65" spans="1:6" ht="89.25" x14ac:dyDescent="0.2">
      <c r="A65" s="98"/>
      <c r="B65" s="36" t="s">
        <v>111</v>
      </c>
      <c r="C65" s="46"/>
      <c r="D65" s="6"/>
      <c r="E65" s="7"/>
      <c r="F65" s="7"/>
    </row>
    <row r="66" spans="1:6" x14ac:dyDescent="0.2">
      <c r="A66" s="98"/>
      <c r="B66" s="35" t="s">
        <v>84</v>
      </c>
      <c r="C66" s="46"/>
      <c r="D66" s="16"/>
      <c r="E66" s="31"/>
      <c r="F66" s="32"/>
    </row>
    <row r="67" spans="1:6" ht="25.5" x14ac:dyDescent="0.2">
      <c r="A67" s="98"/>
      <c r="B67" s="36" t="s">
        <v>106</v>
      </c>
      <c r="C67" s="46">
        <v>10</v>
      </c>
      <c r="D67" s="33" t="s">
        <v>48</v>
      </c>
      <c r="E67" s="42"/>
      <c r="F67" s="34">
        <f>C67*E67</f>
        <v>0</v>
      </c>
    </row>
    <row r="68" spans="1:6" x14ac:dyDescent="0.2">
      <c r="A68" s="99"/>
      <c r="B68" s="65"/>
      <c r="C68" s="47"/>
      <c r="D68" s="75"/>
      <c r="E68" s="76"/>
      <c r="F68" s="76"/>
    </row>
    <row r="69" spans="1:6" x14ac:dyDescent="0.2">
      <c r="A69" s="100"/>
      <c r="B69" s="64"/>
      <c r="C69" s="50"/>
      <c r="D69" s="44"/>
      <c r="E69" s="45"/>
      <c r="F69" s="43"/>
    </row>
    <row r="70" spans="1:6" x14ac:dyDescent="0.2">
      <c r="A70" s="93">
        <f>COUNT($A$12:A69)+1</f>
        <v>12</v>
      </c>
      <c r="B70" s="35" t="s">
        <v>18</v>
      </c>
      <c r="C70" s="46"/>
      <c r="D70" s="16"/>
      <c r="E70" s="31"/>
      <c r="F70" s="32"/>
    </row>
    <row r="71" spans="1:6" ht="51" x14ac:dyDescent="0.2">
      <c r="A71" s="98"/>
      <c r="B71" s="36" t="s">
        <v>87</v>
      </c>
      <c r="C71" s="46"/>
      <c r="D71" s="16"/>
      <c r="E71" s="31"/>
      <c r="F71" s="32"/>
    </row>
    <row r="72" spans="1:6" ht="14.25" x14ac:dyDescent="0.2">
      <c r="A72" s="98"/>
      <c r="B72" s="36"/>
      <c r="C72" s="46">
        <v>5</v>
      </c>
      <c r="D72" s="16" t="s">
        <v>42</v>
      </c>
      <c r="E72" s="41"/>
      <c r="F72" s="31">
        <f>C72*E72</f>
        <v>0</v>
      </c>
    </row>
    <row r="73" spans="1:6" x14ac:dyDescent="0.2">
      <c r="A73" s="99"/>
      <c r="B73" s="65"/>
      <c r="C73" s="47"/>
      <c r="D73" s="48"/>
      <c r="E73" s="49"/>
      <c r="F73" s="49"/>
    </row>
    <row r="74" spans="1:6" x14ac:dyDescent="0.2">
      <c r="A74" s="100"/>
      <c r="B74" s="64"/>
      <c r="C74" s="50"/>
      <c r="D74" s="44"/>
      <c r="E74" s="45"/>
      <c r="F74" s="43"/>
    </row>
    <row r="75" spans="1:6" x14ac:dyDescent="0.2">
      <c r="A75" s="93">
        <f>COUNT($A$12:A74)+1</f>
        <v>13</v>
      </c>
      <c r="B75" s="35" t="s">
        <v>88</v>
      </c>
      <c r="C75" s="46"/>
      <c r="D75" s="16"/>
      <c r="E75" s="31"/>
      <c r="F75" s="31"/>
    </row>
    <row r="76" spans="1:6" ht="76.5" x14ac:dyDescent="0.2">
      <c r="A76" s="98"/>
      <c r="B76" s="36" t="s">
        <v>89</v>
      </c>
      <c r="C76" s="46"/>
      <c r="D76" s="16"/>
      <c r="E76" s="31"/>
      <c r="F76" s="32"/>
    </row>
    <row r="77" spans="1:6" ht="14.25" x14ac:dyDescent="0.2">
      <c r="A77" s="98"/>
      <c r="B77" s="36"/>
      <c r="C77" s="46">
        <v>3</v>
      </c>
      <c r="D77" s="16" t="s">
        <v>42</v>
      </c>
      <c r="E77" s="41"/>
      <c r="F77" s="31">
        <f>C77*E77</f>
        <v>0</v>
      </c>
    </row>
    <row r="78" spans="1:6" x14ac:dyDescent="0.2">
      <c r="A78" s="99"/>
      <c r="B78" s="65"/>
      <c r="C78" s="47"/>
      <c r="D78" s="48"/>
      <c r="E78" s="49"/>
      <c r="F78" s="49"/>
    </row>
    <row r="79" spans="1:6" x14ac:dyDescent="0.2">
      <c r="A79" s="100"/>
      <c r="B79" s="64"/>
      <c r="C79" s="50"/>
      <c r="D79" s="44"/>
      <c r="E79" s="45"/>
      <c r="F79" s="45"/>
    </row>
    <row r="80" spans="1:6" x14ac:dyDescent="0.2">
      <c r="A80" s="93">
        <f>COUNT($A$12:A79)+1</f>
        <v>14</v>
      </c>
      <c r="B80" s="35" t="s">
        <v>90</v>
      </c>
      <c r="C80" s="46"/>
      <c r="D80" s="16"/>
      <c r="E80" s="31"/>
      <c r="F80" s="31"/>
    </row>
    <row r="81" spans="1:6" ht="89.25" x14ac:dyDescent="0.2">
      <c r="A81" s="98"/>
      <c r="B81" s="36" t="s">
        <v>91</v>
      </c>
      <c r="C81" s="46"/>
      <c r="D81" s="16"/>
      <c r="E81" s="31"/>
      <c r="F81" s="32"/>
    </row>
    <row r="82" spans="1:6" ht="14.25" x14ac:dyDescent="0.2">
      <c r="A82" s="98"/>
      <c r="B82" s="36"/>
      <c r="C82" s="46">
        <v>3</v>
      </c>
      <c r="D82" s="16" t="s">
        <v>42</v>
      </c>
      <c r="E82" s="41"/>
      <c r="F82" s="31">
        <f>C82*E82</f>
        <v>0</v>
      </c>
    </row>
    <row r="83" spans="1:6" x14ac:dyDescent="0.2">
      <c r="A83" s="99"/>
      <c r="B83" s="65"/>
      <c r="C83" s="47"/>
      <c r="D83" s="48"/>
      <c r="E83" s="49"/>
      <c r="F83" s="49"/>
    </row>
    <row r="84" spans="1:6" x14ac:dyDescent="0.2">
      <c r="A84" s="100"/>
      <c r="B84" s="69"/>
      <c r="C84" s="50"/>
      <c r="D84" s="44"/>
      <c r="E84" s="45"/>
      <c r="F84" s="45"/>
    </row>
    <row r="85" spans="1:6" x14ac:dyDescent="0.2">
      <c r="A85" s="93">
        <f>COUNT($A$12:A84)+1</f>
        <v>15</v>
      </c>
      <c r="B85" s="35" t="s">
        <v>21</v>
      </c>
      <c r="C85" s="46"/>
      <c r="D85" s="16"/>
      <c r="E85" s="31"/>
      <c r="F85" s="31"/>
    </row>
    <row r="86" spans="1:6" ht="25.5" x14ac:dyDescent="0.2">
      <c r="A86" s="98"/>
      <c r="B86" s="36" t="s">
        <v>20</v>
      </c>
      <c r="C86" s="46"/>
      <c r="D86" s="16"/>
      <c r="E86" s="31"/>
      <c r="F86" s="32"/>
    </row>
    <row r="87" spans="1:6" ht="14.25" x14ac:dyDescent="0.2">
      <c r="A87" s="98"/>
      <c r="B87" s="36"/>
      <c r="C87" s="46">
        <v>14.5</v>
      </c>
      <c r="D87" s="16" t="s">
        <v>48</v>
      </c>
      <c r="E87" s="41"/>
      <c r="F87" s="31">
        <f>C87*E87</f>
        <v>0</v>
      </c>
    </row>
    <row r="88" spans="1:6" x14ac:dyDescent="0.2">
      <c r="A88" s="99"/>
      <c r="B88" s="65"/>
      <c r="C88" s="47"/>
      <c r="D88" s="48"/>
      <c r="E88" s="49"/>
      <c r="F88" s="49"/>
    </row>
    <row r="89" spans="1:6" x14ac:dyDescent="0.2">
      <c r="A89" s="100"/>
      <c r="B89" s="64"/>
      <c r="C89" s="50"/>
      <c r="D89" s="44"/>
      <c r="E89" s="45"/>
      <c r="F89" s="45"/>
    </row>
    <row r="90" spans="1:6" ht="25.5" x14ac:dyDescent="0.2">
      <c r="A90" s="93">
        <f>COUNT($A$12:A89)+1</f>
        <v>16</v>
      </c>
      <c r="B90" s="35" t="s">
        <v>94</v>
      </c>
      <c r="C90" s="46"/>
      <c r="D90" s="16"/>
      <c r="E90" s="31"/>
      <c r="F90" s="32"/>
    </row>
    <row r="91" spans="1:6" ht="63.75" x14ac:dyDescent="0.2">
      <c r="A91" s="98"/>
      <c r="B91" s="36" t="s">
        <v>174</v>
      </c>
      <c r="C91" s="46"/>
      <c r="D91" s="16"/>
      <c r="E91" s="31"/>
      <c r="F91" s="32"/>
    </row>
    <row r="92" spans="1:6" ht="14.25" x14ac:dyDescent="0.2">
      <c r="A92" s="98"/>
      <c r="B92" s="36" t="s">
        <v>37</v>
      </c>
      <c r="C92" s="46">
        <v>71</v>
      </c>
      <c r="D92" s="16" t="s">
        <v>47</v>
      </c>
      <c r="E92" s="41"/>
      <c r="F92" s="31">
        <f>C92*E92</f>
        <v>0</v>
      </c>
    </row>
    <row r="93" spans="1:6" ht="14.25" x14ac:dyDescent="0.2">
      <c r="A93" s="98"/>
      <c r="B93" s="36" t="s">
        <v>38</v>
      </c>
      <c r="C93" s="46">
        <v>18</v>
      </c>
      <c r="D93" s="16" t="s">
        <v>47</v>
      </c>
      <c r="E93" s="41"/>
      <c r="F93" s="31">
        <f>C93*E93</f>
        <v>0</v>
      </c>
    </row>
    <row r="94" spans="1:6" x14ac:dyDescent="0.2">
      <c r="A94" s="99"/>
      <c r="B94" s="65"/>
      <c r="C94" s="47"/>
      <c r="D94" s="48"/>
      <c r="E94" s="49"/>
      <c r="F94" s="49"/>
    </row>
    <row r="95" spans="1:6" x14ac:dyDescent="0.2">
      <c r="A95" s="100"/>
      <c r="B95" s="64"/>
      <c r="C95" s="50"/>
      <c r="D95" s="44"/>
      <c r="E95" s="45"/>
      <c r="F95" s="45"/>
    </row>
    <row r="96" spans="1:6" x14ac:dyDescent="0.2">
      <c r="A96" s="93">
        <f>COUNT($A$12:A95)+1</f>
        <v>17</v>
      </c>
      <c r="B96" s="35" t="s">
        <v>112</v>
      </c>
      <c r="C96" s="46"/>
      <c r="D96" s="16"/>
      <c r="E96" s="31"/>
      <c r="F96" s="32"/>
    </row>
    <row r="97" spans="1:6" ht="51" x14ac:dyDescent="0.2">
      <c r="A97" s="98"/>
      <c r="B97" s="36" t="s">
        <v>127</v>
      </c>
      <c r="C97" s="46"/>
      <c r="D97" s="16"/>
      <c r="E97" s="31"/>
      <c r="F97" s="32"/>
    </row>
    <row r="98" spans="1:6" ht="14.25" x14ac:dyDescent="0.2">
      <c r="A98" s="98"/>
      <c r="B98" s="36"/>
      <c r="C98" s="46">
        <v>0.5</v>
      </c>
      <c r="D98" s="16" t="s">
        <v>47</v>
      </c>
      <c r="E98" s="41"/>
      <c r="F98" s="31">
        <f>C98*E98</f>
        <v>0</v>
      </c>
    </row>
    <row r="99" spans="1:6" x14ac:dyDescent="0.2">
      <c r="A99" s="99"/>
      <c r="B99" s="65"/>
      <c r="C99" s="47"/>
      <c r="D99" s="48"/>
      <c r="E99" s="49"/>
      <c r="F99" s="49"/>
    </row>
    <row r="100" spans="1:6" x14ac:dyDescent="0.2">
      <c r="A100" s="100"/>
      <c r="B100" s="64"/>
      <c r="C100" s="50"/>
      <c r="D100" s="44"/>
      <c r="E100" s="45"/>
      <c r="F100" s="45"/>
    </row>
    <row r="101" spans="1:6" x14ac:dyDescent="0.2">
      <c r="A101" s="93">
        <f>COUNT($A$12:A100)+1</f>
        <v>18</v>
      </c>
      <c r="B101" s="35" t="s">
        <v>128</v>
      </c>
      <c r="C101" s="46"/>
      <c r="D101" s="16"/>
      <c r="E101" s="31"/>
      <c r="F101" s="31"/>
    </row>
    <row r="102" spans="1:6" ht="51" x14ac:dyDescent="0.2">
      <c r="A102" s="98"/>
      <c r="B102" s="36" t="s">
        <v>129</v>
      </c>
      <c r="C102" s="46"/>
      <c r="D102" s="16"/>
      <c r="E102" s="31"/>
      <c r="F102" s="31"/>
    </row>
    <row r="103" spans="1:6" ht="14.25" x14ac:dyDescent="0.2">
      <c r="A103" s="98"/>
      <c r="B103" s="36"/>
      <c r="C103" s="46">
        <v>7.5</v>
      </c>
      <c r="D103" s="16" t="s">
        <v>47</v>
      </c>
      <c r="E103" s="41"/>
      <c r="F103" s="31">
        <f>C103*E103</f>
        <v>0</v>
      </c>
    </row>
    <row r="104" spans="1:6" x14ac:dyDescent="0.2">
      <c r="A104" s="99"/>
      <c r="B104" s="65"/>
      <c r="C104" s="47"/>
      <c r="D104" s="48"/>
      <c r="E104" s="49"/>
      <c r="F104" s="49"/>
    </row>
    <row r="105" spans="1:6" x14ac:dyDescent="0.2">
      <c r="A105" s="100"/>
      <c r="B105" s="64"/>
      <c r="C105" s="50"/>
      <c r="D105" s="44"/>
      <c r="E105" s="45"/>
      <c r="F105" s="45"/>
    </row>
    <row r="106" spans="1:6" x14ac:dyDescent="0.2">
      <c r="A106" s="93">
        <f>COUNT($A$12:A105)+1</f>
        <v>19</v>
      </c>
      <c r="B106" s="35" t="s">
        <v>27</v>
      </c>
      <c r="C106" s="46"/>
      <c r="D106" s="16"/>
      <c r="E106" s="31"/>
      <c r="F106" s="31"/>
    </row>
    <row r="107" spans="1:6" ht="63.75" x14ac:dyDescent="0.2">
      <c r="A107" s="98"/>
      <c r="B107" s="36" t="s">
        <v>171</v>
      </c>
      <c r="C107" s="46"/>
      <c r="D107" s="16"/>
      <c r="E107" s="31"/>
      <c r="F107" s="31"/>
    </row>
    <row r="108" spans="1:6" ht="14.25" x14ac:dyDescent="0.2">
      <c r="A108" s="98"/>
      <c r="B108" s="36"/>
      <c r="C108" s="46">
        <v>64</v>
      </c>
      <c r="D108" s="16" t="s">
        <v>47</v>
      </c>
      <c r="E108" s="41"/>
      <c r="F108" s="31">
        <f>C108*E108</f>
        <v>0</v>
      </c>
    </row>
    <row r="109" spans="1:6" x14ac:dyDescent="0.2">
      <c r="A109" s="99"/>
      <c r="B109" s="65"/>
      <c r="C109" s="47"/>
      <c r="D109" s="48"/>
      <c r="E109" s="49"/>
      <c r="F109" s="49"/>
    </row>
    <row r="110" spans="1:6" x14ac:dyDescent="0.2">
      <c r="A110" s="100"/>
      <c r="B110" s="64"/>
      <c r="C110" s="50"/>
      <c r="D110" s="44"/>
      <c r="E110" s="45"/>
      <c r="F110" s="45"/>
    </row>
    <row r="111" spans="1:6" x14ac:dyDescent="0.2">
      <c r="A111" s="93">
        <f>COUNT($A$12:A110)+1</f>
        <v>20</v>
      </c>
      <c r="B111" s="35" t="s">
        <v>95</v>
      </c>
      <c r="C111" s="46"/>
      <c r="D111" s="16"/>
      <c r="E111" s="31"/>
      <c r="F111" s="31"/>
    </row>
    <row r="112" spans="1:6" ht="89.25" x14ac:dyDescent="0.2">
      <c r="A112" s="98"/>
      <c r="B112" s="36" t="s">
        <v>117</v>
      </c>
      <c r="C112" s="46"/>
      <c r="D112" s="16"/>
      <c r="E112" s="31"/>
      <c r="F112" s="31"/>
    </row>
    <row r="113" spans="1:6" ht="14.25" x14ac:dyDescent="0.2">
      <c r="A113" s="98"/>
      <c r="B113" s="36"/>
      <c r="C113" s="46">
        <v>13</v>
      </c>
      <c r="D113" s="16" t="s">
        <v>47</v>
      </c>
      <c r="E113" s="41"/>
      <c r="F113" s="31">
        <f>C113*E113</f>
        <v>0</v>
      </c>
    </row>
    <row r="114" spans="1:6" x14ac:dyDescent="0.2">
      <c r="A114" s="99"/>
      <c r="B114" s="65"/>
      <c r="C114" s="47"/>
      <c r="D114" s="48"/>
      <c r="E114" s="49"/>
      <c r="F114" s="49"/>
    </row>
    <row r="115" spans="1:6" x14ac:dyDescent="0.2">
      <c r="A115" s="100"/>
      <c r="B115" s="64"/>
      <c r="C115" s="50"/>
      <c r="D115" s="44"/>
      <c r="E115" s="45"/>
      <c r="F115" s="45"/>
    </row>
    <row r="116" spans="1:6" x14ac:dyDescent="0.2">
      <c r="A116" s="93">
        <f>COUNT($A$12:A115)+1</f>
        <v>21</v>
      </c>
      <c r="B116" s="35" t="s">
        <v>96</v>
      </c>
      <c r="C116" s="46"/>
      <c r="D116" s="16"/>
      <c r="E116" s="31"/>
      <c r="F116" s="32"/>
    </row>
    <row r="117" spans="1:6" ht="63.75" x14ac:dyDescent="0.2">
      <c r="A117" s="98"/>
      <c r="B117" s="36" t="s">
        <v>118</v>
      </c>
      <c r="C117" s="46"/>
      <c r="D117" s="16"/>
      <c r="E117" s="31"/>
      <c r="F117" s="32"/>
    </row>
    <row r="118" spans="1:6" ht="14.25" x14ac:dyDescent="0.2">
      <c r="A118" s="98"/>
      <c r="B118" s="36"/>
      <c r="C118" s="46">
        <v>12</v>
      </c>
      <c r="D118" s="16" t="s">
        <v>47</v>
      </c>
      <c r="E118" s="41"/>
      <c r="F118" s="31">
        <f>C118*E118</f>
        <v>0</v>
      </c>
    </row>
    <row r="119" spans="1:6" x14ac:dyDescent="0.2">
      <c r="A119" s="99"/>
      <c r="B119" s="65"/>
      <c r="C119" s="47"/>
      <c r="D119" s="48"/>
      <c r="E119" s="49"/>
      <c r="F119" s="49"/>
    </row>
    <row r="120" spans="1:6" x14ac:dyDescent="0.2">
      <c r="A120" s="100"/>
      <c r="B120" s="64"/>
      <c r="C120" s="50"/>
      <c r="D120" s="44"/>
      <c r="E120" s="45"/>
      <c r="F120" s="45"/>
    </row>
    <row r="121" spans="1:6" x14ac:dyDescent="0.2">
      <c r="A121" s="93">
        <f>COUNT($A$12:A120)+1</f>
        <v>22</v>
      </c>
      <c r="B121" s="35" t="s">
        <v>22</v>
      </c>
      <c r="C121" s="46"/>
      <c r="D121" s="16"/>
      <c r="E121" s="31"/>
      <c r="F121" s="32"/>
    </row>
    <row r="122" spans="1:6" ht="38.25" x14ac:dyDescent="0.2">
      <c r="A122" s="98"/>
      <c r="B122" s="36" t="s">
        <v>97</v>
      </c>
      <c r="C122" s="46"/>
      <c r="D122" s="16"/>
      <c r="E122" s="31"/>
      <c r="F122" s="32"/>
    </row>
    <row r="123" spans="1:6" ht="14.25" x14ac:dyDescent="0.2">
      <c r="A123" s="98"/>
      <c r="B123" s="36"/>
      <c r="C123" s="46">
        <v>80</v>
      </c>
      <c r="D123" s="16" t="s">
        <v>47</v>
      </c>
      <c r="E123" s="41"/>
      <c r="F123" s="31">
        <f>C123*E123</f>
        <v>0</v>
      </c>
    </row>
    <row r="124" spans="1:6" x14ac:dyDescent="0.2">
      <c r="A124" s="99"/>
      <c r="B124" s="65"/>
      <c r="C124" s="47"/>
      <c r="D124" s="48"/>
      <c r="E124" s="49"/>
      <c r="F124" s="49"/>
    </row>
    <row r="125" spans="1:6" x14ac:dyDescent="0.2">
      <c r="A125" s="100"/>
      <c r="B125" s="69"/>
      <c r="C125" s="50"/>
      <c r="D125" s="86"/>
      <c r="E125" s="70"/>
      <c r="F125" s="70"/>
    </row>
    <row r="126" spans="1:6" x14ac:dyDescent="0.2">
      <c r="A126" s="93">
        <f>COUNT($A$12:A125)+1</f>
        <v>23</v>
      </c>
      <c r="B126" s="35" t="s">
        <v>24</v>
      </c>
      <c r="C126" s="46"/>
      <c r="D126" s="16"/>
      <c r="E126" s="31"/>
      <c r="F126" s="31"/>
    </row>
    <row r="127" spans="1:6" ht="38.25" x14ac:dyDescent="0.2">
      <c r="A127" s="98"/>
      <c r="B127" s="36" t="s">
        <v>23</v>
      </c>
      <c r="C127" s="46"/>
      <c r="D127" s="16"/>
      <c r="E127" s="31"/>
      <c r="F127" s="32"/>
    </row>
    <row r="128" spans="1:6" ht="14.25" x14ac:dyDescent="0.2">
      <c r="A128" s="98"/>
      <c r="B128" s="36"/>
      <c r="C128" s="46">
        <v>31</v>
      </c>
      <c r="D128" s="16" t="s">
        <v>47</v>
      </c>
      <c r="E128" s="41"/>
      <c r="F128" s="31">
        <f>C128*E128</f>
        <v>0</v>
      </c>
    </row>
    <row r="129" spans="1:6" x14ac:dyDescent="0.2">
      <c r="A129" s="99"/>
      <c r="B129" s="65"/>
      <c r="C129" s="47"/>
      <c r="D129" s="48"/>
      <c r="E129" s="49"/>
      <c r="F129" s="49"/>
    </row>
    <row r="130" spans="1:6" x14ac:dyDescent="0.2">
      <c r="A130" s="100"/>
      <c r="B130" s="64"/>
      <c r="C130" s="50"/>
      <c r="D130" s="44"/>
      <c r="E130" s="45"/>
      <c r="F130" s="45"/>
    </row>
    <row r="131" spans="1:6" x14ac:dyDescent="0.2">
      <c r="A131" s="93">
        <f>COUNT($A$12:A130)+1</f>
        <v>24</v>
      </c>
      <c r="B131" s="35" t="s">
        <v>25</v>
      </c>
      <c r="C131" s="46"/>
      <c r="D131" s="16"/>
      <c r="E131" s="31"/>
      <c r="F131" s="31"/>
    </row>
    <row r="132" spans="1:6" ht="25.5" x14ac:dyDescent="0.2">
      <c r="A132" s="98"/>
      <c r="B132" s="36" t="s">
        <v>131</v>
      </c>
      <c r="C132" s="46"/>
      <c r="D132" s="16"/>
      <c r="E132" s="31"/>
      <c r="F132" s="32"/>
    </row>
    <row r="133" spans="1:6" ht="14.25" x14ac:dyDescent="0.2">
      <c r="A133" s="98"/>
      <c r="B133" s="36"/>
      <c r="C133" s="46">
        <v>18</v>
      </c>
      <c r="D133" s="16" t="s">
        <v>42</v>
      </c>
      <c r="E133" s="41"/>
      <c r="F133" s="31">
        <f>C133*E133</f>
        <v>0</v>
      </c>
    </row>
    <row r="134" spans="1:6" x14ac:dyDescent="0.2">
      <c r="A134" s="99"/>
      <c r="B134" s="65"/>
      <c r="C134" s="47"/>
      <c r="D134" s="48"/>
      <c r="E134" s="49"/>
      <c r="F134" s="49"/>
    </row>
    <row r="135" spans="1:6" x14ac:dyDescent="0.2">
      <c r="A135" s="100"/>
      <c r="B135" s="64"/>
      <c r="C135" s="50"/>
      <c r="D135" s="44"/>
      <c r="E135" s="45"/>
      <c r="F135" s="45"/>
    </row>
    <row r="136" spans="1:6" ht="25.5" x14ac:dyDescent="0.2">
      <c r="A136" s="93">
        <f>COUNT($A$12:A135)+1</f>
        <v>25</v>
      </c>
      <c r="B136" s="35" t="s">
        <v>222</v>
      </c>
      <c r="C136" s="46"/>
      <c r="D136" s="16"/>
      <c r="E136" s="31"/>
      <c r="F136" s="31"/>
    </row>
    <row r="137" spans="1:6" ht="102" x14ac:dyDescent="0.2">
      <c r="A137" s="98"/>
      <c r="B137" s="36" t="s">
        <v>254</v>
      </c>
      <c r="C137" s="46"/>
      <c r="D137" s="16"/>
      <c r="E137" s="31"/>
      <c r="F137" s="31"/>
    </row>
    <row r="138" spans="1:6" ht="14.25" x14ac:dyDescent="0.2">
      <c r="A138" s="98"/>
      <c r="B138" s="35" t="s">
        <v>257</v>
      </c>
      <c r="C138" s="46">
        <v>9</v>
      </c>
      <c r="D138" s="16" t="s">
        <v>42</v>
      </c>
      <c r="E138" s="41"/>
      <c r="F138" s="31">
        <f t="shared" ref="F138" si="0">C138*E138</f>
        <v>0</v>
      </c>
    </row>
    <row r="139" spans="1:6" x14ac:dyDescent="0.2">
      <c r="A139" s="99"/>
      <c r="B139" s="65"/>
      <c r="C139" s="47"/>
      <c r="D139" s="48"/>
      <c r="E139" s="49"/>
      <c r="F139" s="49"/>
    </row>
    <row r="140" spans="1:6" x14ac:dyDescent="0.2">
      <c r="A140" s="100"/>
      <c r="B140" s="64"/>
      <c r="C140" s="50"/>
      <c r="D140" s="44"/>
      <c r="E140" s="45"/>
      <c r="F140" s="45"/>
    </row>
    <row r="141" spans="1:6" x14ac:dyDescent="0.2">
      <c r="A141" s="93">
        <f>COUNT($A$12:A140)+1</f>
        <v>26</v>
      </c>
      <c r="B141" s="35" t="s">
        <v>138</v>
      </c>
      <c r="C141" s="46"/>
      <c r="D141" s="16"/>
      <c r="E141" s="31"/>
      <c r="F141" s="31"/>
    </row>
    <row r="142" spans="1:6" ht="51" x14ac:dyDescent="0.2">
      <c r="A142" s="98"/>
      <c r="B142" s="36" t="s">
        <v>139</v>
      </c>
      <c r="C142" s="46"/>
      <c r="D142" s="16"/>
      <c r="E142" s="31"/>
      <c r="F142" s="31"/>
    </row>
    <row r="143" spans="1:6" x14ac:dyDescent="0.2">
      <c r="A143" s="98"/>
      <c r="B143" s="105" t="s">
        <v>252</v>
      </c>
      <c r="C143" s="46">
        <v>4</v>
      </c>
      <c r="D143" s="16" t="s">
        <v>1</v>
      </c>
      <c r="E143" s="41"/>
      <c r="F143" s="31">
        <f>+E143*C143</f>
        <v>0</v>
      </c>
    </row>
    <row r="144" spans="1:6" x14ac:dyDescent="0.2">
      <c r="A144" s="99"/>
      <c r="B144" s="65"/>
      <c r="C144" s="47"/>
      <c r="D144" s="48"/>
      <c r="E144" s="49"/>
      <c r="F144" s="49"/>
    </row>
    <row r="145" spans="1:6" x14ac:dyDescent="0.2">
      <c r="A145" s="100"/>
      <c r="B145" s="64"/>
      <c r="C145" s="50"/>
      <c r="D145" s="44"/>
      <c r="E145" s="45"/>
      <c r="F145" s="45"/>
    </row>
    <row r="146" spans="1:6" x14ac:dyDescent="0.2">
      <c r="A146" s="93">
        <f>COUNT($A$12:A145)+1</f>
        <v>27</v>
      </c>
      <c r="B146" s="35" t="s">
        <v>140</v>
      </c>
      <c r="C146" s="46"/>
      <c r="D146" s="16"/>
      <c r="E146" s="31"/>
      <c r="F146" s="31"/>
    </row>
    <row r="147" spans="1:6" ht="38.25" x14ac:dyDescent="0.2">
      <c r="A147" s="98"/>
      <c r="B147" s="36" t="s">
        <v>224</v>
      </c>
      <c r="C147" s="46"/>
      <c r="D147" s="16"/>
      <c r="E147" s="31"/>
      <c r="F147" s="31"/>
    </row>
    <row r="148" spans="1:6" x14ac:dyDescent="0.2">
      <c r="A148" s="98"/>
      <c r="B148" s="35" t="s">
        <v>223</v>
      </c>
      <c r="C148" s="46"/>
      <c r="D148" s="16"/>
      <c r="E148" s="31"/>
      <c r="F148" s="31"/>
    </row>
    <row r="149" spans="1:6" x14ac:dyDescent="0.2">
      <c r="A149" s="98"/>
      <c r="B149" s="106" t="s">
        <v>253</v>
      </c>
      <c r="C149" s="46">
        <v>4</v>
      </c>
      <c r="D149" s="16" t="s">
        <v>1</v>
      </c>
      <c r="E149" s="41"/>
      <c r="F149" s="31">
        <f t="shared" ref="F149" si="1">C149*E149</f>
        <v>0</v>
      </c>
    </row>
    <row r="150" spans="1:6" x14ac:dyDescent="0.2">
      <c r="A150" s="99"/>
      <c r="B150" s="65"/>
      <c r="C150" s="47"/>
      <c r="D150" s="48"/>
      <c r="E150" s="49"/>
      <c r="F150" s="49"/>
    </row>
    <row r="151" spans="1:6" x14ac:dyDescent="0.2">
      <c r="A151" s="100"/>
      <c r="B151" s="64"/>
      <c r="C151" s="50"/>
      <c r="D151" s="44"/>
      <c r="E151" s="45"/>
      <c r="F151" s="45"/>
    </row>
    <row r="152" spans="1:6" ht="51" x14ac:dyDescent="0.2">
      <c r="A152" s="93">
        <f>COUNT($A$10:A151)+1</f>
        <v>28</v>
      </c>
      <c r="B152" s="35" t="s">
        <v>210</v>
      </c>
      <c r="C152" s="46"/>
      <c r="D152" s="16"/>
      <c r="E152" s="31"/>
      <c r="F152" s="31"/>
    </row>
    <row r="153" spans="1:6" ht="51" x14ac:dyDescent="0.2">
      <c r="A153" s="98"/>
      <c r="B153" s="36" t="s">
        <v>264</v>
      </c>
      <c r="C153" s="46"/>
      <c r="D153" s="16"/>
      <c r="E153" s="31"/>
      <c r="F153" s="31"/>
    </row>
    <row r="154" spans="1:6" ht="14.25" x14ac:dyDescent="0.2">
      <c r="A154" s="98"/>
      <c r="B154" s="35"/>
      <c r="C154" s="46">
        <v>0.4</v>
      </c>
      <c r="D154" s="16" t="s">
        <v>47</v>
      </c>
      <c r="E154" s="41"/>
      <c r="F154" s="31">
        <f>C154*E154</f>
        <v>0</v>
      </c>
    </row>
    <row r="155" spans="1:6" x14ac:dyDescent="0.2">
      <c r="A155" s="99"/>
      <c r="B155" s="65"/>
      <c r="C155" s="47"/>
      <c r="D155" s="48"/>
      <c r="E155" s="49"/>
      <c r="F155" s="49"/>
    </row>
    <row r="156" spans="1:6" x14ac:dyDescent="0.2">
      <c r="A156" s="100"/>
      <c r="B156" s="64"/>
      <c r="C156" s="50"/>
      <c r="D156" s="44"/>
      <c r="E156" s="45"/>
      <c r="F156" s="45"/>
    </row>
    <row r="157" spans="1:6" ht="38.25" x14ac:dyDescent="0.2">
      <c r="A157" s="93">
        <f>COUNT($A$10:A156)+1</f>
        <v>29</v>
      </c>
      <c r="B157" s="35" t="s">
        <v>211</v>
      </c>
      <c r="C157" s="46"/>
      <c r="D157" s="16"/>
      <c r="E157" s="31"/>
      <c r="F157" s="31"/>
    </row>
    <row r="158" spans="1:6" ht="51" x14ac:dyDescent="0.2">
      <c r="A158" s="98"/>
      <c r="B158" s="36" t="s">
        <v>145</v>
      </c>
      <c r="C158" s="46"/>
      <c r="D158" s="16"/>
      <c r="E158" s="31"/>
      <c r="F158" s="31"/>
    </row>
    <row r="159" spans="1:6" ht="14.25" x14ac:dyDescent="0.2">
      <c r="A159" s="98"/>
      <c r="B159" s="35"/>
      <c r="C159" s="46">
        <v>0.4</v>
      </c>
      <c r="D159" s="16" t="s">
        <v>47</v>
      </c>
      <c r="E159" s="41"/>
      <c r="F159" s="31">
        <f>C159*E159</f>
        <v>0</v>
      </c>
    </row>
    <row r="160" spans="1:6" x14ac:dyDescent="0.2">
      <c r="A160" s="99"/>
      <c r="B160" s="65"/>
      <c r="C160" s="47"/>
      <c r="D160" s="48"/>
      <c r="E160" s="49"/>
      <c r="F160" s="49"/>
    </row>
    <row r="161" spans="1:6" x14ac:dyDescent="0.2">
      <c r="A161" s="100"/>
      <c r="B161" s="64"/>
      <c r="C161" s="50"/>
      <c r="D161" s="44"/>
      <c r="E161" s="45"/>
      <c r="F161" s="45"/>
    </row>
    <row r="162" spans="1:6" x14ac:dyDescent="0.2">
      <c r="A162" s="93">
        <f>COUNT($A$10:A161)+1</f>
        <v>30</v>
      </c>
      <c r="B162" s="35" t="s">
        <v>146</v>
      </c>
      <c r="C162" s="46"/>
      <c r="D162" s="16"/>
      <c r="E162" s="31"/>
      <c r="F162" s="31"/>
    </row>
    <row r="163" spans="1:6" ht="114.75" x14ac:dyDescent="0.2">
      <c r="A163" s="98"/>
      <c r="B163" s="36" t="s">
        <v>263</v>
      </c>
      <c r="C163" s="46"/>
      <c r="D163" s="16"/>
      <c r="E163" s="31"/>
      <c r="F163" s="31"/>
    </row>
    <row r="164" spans="1:6" ht="14.25" x14ac:dyDescent="0.2">
      <c r="A164" s="98"/>
      <c r="B164" s="35"/>
      <c r="C164" s="46">
        <v>0.4</v>
      </c>
      <c r="D164" s="16" t="s">
        <v>42</v>
      </c>
      <c r="E164" s="41"/>
      <c r="F164" s="31">
        <f>C164*E164</f>
        <v>0</v>
      </c>
    </row>
    <row r="165" spans="1:6" x14ac:dyDescent="0.2">
      <c r="A165" s="99"/>
      <c r="B165" s="65"/>
      <c r="C165" s="47"/>
      <c r="D165" s="48"/>
      <c r="E165" s="49"/>
      <c r="F165" s="49"/>
    </row>
    <row r="166" spans="1:6" x14ac:dyDescent="0.2">
      <c r="A166" s="100"/>
      <c r="B166" s="64"/>
      <c r="C166" s="50"/>
      <c r="D166" s="44"/>
      <c r="E166" s="45"/>
      <c r="F166" s="45"/>
    </row>
    <row r="167" spans="1:6" x14ac:dyDescent="0.2">
      <c r="A167" s="93">
        <f>COUNT($A$10:A166)+1</f>
        <v>31</v>
      </c>
      <c r="B167" s="35" t="s">
        <v>148</v>
      </c>
      <c r="C167" s="46"/>
      <c r="D167" s="16"/>
      <c r="E167" s="31"/>
      <c r="F167" s="31"/>
    </row>
    <row r="168" spans="1:6" ht="114.75" x14ac:dyDescent="0.2">
      <c r="A168" s="98"/>
      <c r="B168" s="36" t="s">
        <v>149</v>
      </c>
      <c r="C168" s="46"/>
      <c r="D168" s="16"/>
      <c r="E168" s="31"/>
      <c r="F168" s="31"/>
    </row>
    <row r="169" spans="1:6" ht="14.25" x14ac:dyDescent="0.2">
      <c r="A169" s="98"/>
      <c r="B169" s="35"/>
      <c r="C169" s="46">
        <v>0.4</v>
      </c>
      <c r="D169" s="16" t="s">
        <v>42</v>
      </c>
      <c r="E169" s="41"/>
      <c r="F169" s="31">
        <f>C169*E169</f>
        <v>0</v>
      </c>
    </row>
    <row r="170" spans="1:6" x14ac:dyDescent="0.2">
      <c r="A170" s="99"/>
      <c r="B170" s="65"/>
      <c r="C170" s="47"/>
      <c r="D170" s="48"/>
      <c r="E170" s="49"/>
      <c r="F170" s="49"/>
    </row>
    <row r="171" spans="1:6" x14ac:dyDescent="0.2">
      <c r="A171" s="100"/>
      <c r="B171" s="64"/>
      <c r="C171" s="50"/>
      <c r="D171" s="44"/>
      <c r="E171" s="45"/>
      <c r="F171" s="45"/>
    </row>
    <row r="172" spans="1:6" x14ac:dyDescent="0.2">
      <c r="A172" s="93">
        <f>COUNT($A$10:A171)+1</f>
        <v>32</v>
      </c>
      <c r="B172" s="35" t="s">
        <v>150</v>
      </c>
      <c r="C172" s="46"/>
      <c r="D172" s="16"/>
      <c r="E172" s="31"/>
      <c r="F172" s="31"/>
    </row>
    <row r="173" spans="1:6" ht="153" x14ac:dyDescent="0.2">
      <c r="A173" s="98"/>
      <c r="B173" s="36" t="s">
        <v>151</v>
      </c>
      <c r="C173" s="46"/>
      <c r="D173" s="16"/>
      <c r="E173" s="31"/>
      <c r="F173" s="31"/>
    </row>
    <row r="174" spans="1:6" x14ac:dyDescent="0.2">
      <c r="A174" s="98"/>
      <c r="B174" s="35" t="s">
        <v>229</v>
      </c>
      <c r="C174" s="46">
        <v>2</v>
      </c>
      <c r="D174" s="16" t="s">
        <v>152</v>
      </c>
      <c r="E174" s="41"/>
      <c r="F174" s="31">
        <f>C174*E174</f>
        <v>0</v>
      </c>
    </row>
    <row r="175" spans="1:6" x14ac:dyDescent="0.2">
      <c r="A175" s="99"/>
      <c r="B175" s="65"/>
      <c r="C175" s="47"/>
      <c r="D175" s="48"/>
      <c r="E175" s="49"/>
      <c r="F175" s="49"/>
    </row>
    <row r="176" spans="1:6" x14ac:dyDescent="0.2">
      <c r="A176" s="100"/>
      <c r="B176" s="64"/>
      <c r="C176" s="50"/>
      <c r="D176" s="44"/>
      <c r="E176" s="45"/>
      <c r="F176" s="45"/>
    </row>
    <row r="177" spans="1:6" x14ac:dyDescent="0.2">
      <c r="A177" s="93">
        <f>COUNT($A$12:A176)+1</f>
        <v>33</v>
      </c>
      <c r="B177" s="35" t="s">
        <v>134</v>
      </c>
      <c r="C177" s="46"/>
      <c r="D177" s="16"/>
      <c r="E177" s="31"/>
      <c r="F177" s="31"/>
    </row>
    <row r="178" spans="1:6" ht="267.75" x14ac:dyDescent="0.2">
      <c r="A178" s="98"/>
      <c r="B178" s="36" t="s">
        <v>135</v>
      </c>
      <c r="C178" s="46"/>
      <c r="D178" s="16"/>
      <c r="E178" s="31"/>
      <c r="F178" s="31"/>
    </row>
    <row r="179" spans="1:6" x14ac:dyDescent="0.2">
      <c r="A179" s="98"/>
      <c r="B179" s="36" t="s">
        <v>136</v>
      </c>
      <c r="C179" s="46"/>
      <c r="D179" s="16"/>
      <c r="E179" s="31"/>
      <c r="F179" s="31"/>
    </row>
    <row r="180" spans="1:6" x14ac:dyDescent="0.2">
      <c r="A180" s="98"/>
      <c r="B180" s="35" t="s">
        <v>180</v>
      </c>
      <c r="C180" s="46"/>
      <c r="D180" s="16"/>
      <c r="E180" s="31"/>
      <c r="F180" s="31"/>
    </row>
    <row r="181" spans="1:6" ht="14.25" x14ac:dyDescent="0.2">
      <c r="A181" s="98"/>
      <c r="B181" s="36" t="s">
        <v>229</v>
      </c>
      <c r="C181" s="46">
        <v>1</v>
      </c>
      <c r="D181" s="16" t="s">
        <v>42</v>
      </c>
      <c r="E181" s="41"/>
      <c r="F181" s="31">
        <f>+E181*C181</f>
        <v>0</v>
      </c>
    </row>
    <row r="182" spans="1:6" x14ac:dyDescent="0.2">
      <c r="A182" s="99"/>
      <c r="B182" s="65"/>
      <c r="C182" s="47"/>
      <c r="D182" s="48"/>
      <c r="E182" s="49"/>
      <c r="F182" s="49"/>
    </row>
    <row r="183" spans="1:6" x14ac:dyDescent="0.2">
      <c r="A183" s="100"/>
      <c r="B183" s="64"/>
      <c r="C183" s="50"/>
      <c r="D183" s="44"/>
      <c r="E183" s="45"/>
      <c r="F183" s="45"/>
    </row>
    <row r="184" spans="1:6" x14ac:dyDescent="0.2">
      <c r="A184" s="93">
        <f>COUNT($A$10:A175)+1</f>
        <v>33</v>
      </c>
      <c r="B184" s="35" t="s">
        <v>153</v>
      </c>
      <c r="C184" s="46"/>
      <c r="D184" s="16"/>
      <c r="E184" s="31"/>
      <c r="F184" s="31"/>
    </row>
    <row r="185" spans="1:6" ht="38.25" x14ac:dyDescent="0.2">
      <c r="A185" s="98"/>
      <c r="B185" s="36" t="s">
        <v>154</v>
      </c>
      <c r="C185" s="46"/>
      <c r="D185" s="16"/>
      <c r="E185" s="31"/>
      <c r="F185" s="31"/>
    </row>
    <row r="186" spans="1:6" x14ac:dyDescent="0.2">
      <c r="A186" s="98"/>
      <c r="B186" s="35"/>
      <c r="C186" s="46">
        <v>3</v>
      </c>
      <c r="D186" s="16" t="s">
        <v>1</v>
      </c>
      <c r="E186" s="41"/>
      <c r="F186" s="31">
        <f>C186*E186</f>
        <v>0</v>
      </c>
    </row>
    <row r="187" spans="1:6" x14ac:dyDescent="0.2">
      <c r="A187" s="99"/>
      <c r="B187" s="65"/>
      <c r="C187" s="47"/>
      <c r="D187" s="48"/>
      <c r="E187" s="49"/>
      <c r="F187" s="49"/>
    </row>
    <row r="188" spans="1:6" x14ac:dyDescent="0.2">
      <c r="A188" s="100"/>
      <c r="B188" s="64"/>
      <c r="C188" s="50"/>
      <c r="D188" s="44"/>
      <c r="E188" s="45"/>
      <c r="F188" s="45"/>
    </row>
    <row r="189" spans="1:6" x14ac:dyDescent="0.2">
      <c r="A189" s="93">
        <f>COUNT($A$10:A188)+1</f>
        <v>35</v>
      </c>
      <c r="B189" s="35" t="s">
        <v>155</v>
      </c>
      <c r="C189" s="46"/>
      <c r="D189" s="16"/>
      <c r="E189" s="31"/>
      <c r="F189" s="31"/>
    </row>
    <row r="190" spans="1:6" ht="89.25" x14ac:dyDescent="0.2">
      <c r="A190" s="98"/>
      <c r="B190" s="36" t="s">
        <v>156</v>
      </c>
      <c r="C190" s="46"/>
      <c r="D190" s="16"/>
      <c r="E190" s="31"/>
      <c r="F190" s="31"/>
    </row>
    <row r="191" spans="1:6" ht="14.25" x14ac:dyDescent="0.2">
      <c r="A191" s="98"/>
      <c r="B191" s="35"/>
      <c r="C191" s="46">
        <v>9</v>
      </c>
      <c r="D191" s="16" t="s">
        <v>42</v>
      </c>
      <c r="E191" s="41"/>
      <c r="F191" s="31">
        <f>C191*E191</f>
        <v>0</v>
      </c>
    </row>
    <row r="192" spans="1:6" x14ac:dyDescent="0.2">
      <c r="A192" s="99"/>
      <c r="B192" s="65"/>
      <c r="C192" s="47"/>
      <c r="D192" s="48"/>
      <c r="E192" s="49"/>
      <c r="F192" s="49"/>
    </row>
    <row r="193" spans="1:6" x14ac:dyDescent="0.2">
      <c r="A193" s="100"/>
      <c r="B193" s="64"/>
      <c r="C193" s="50"/>
      <c r="D193" s="44"/>
      <c r="E193" s="45"/>
      <c r="F193" s="45"/>
    </row>
    <row r="194" spans="1:6" x14ac:dyDescent="0.2">
      <c r="A194" s="93">
        <f>COUNT($A$10:A193)+1</f>
        <v>36</v>
      </c>
      <c r="B194" s="35" t="s">
        <v>157</v>
      </c>
      <c r="C194" s="46"/>
      <c r="D194" s="16"/>
      <c r="E194" s="31"/>
      <c r="F194" s="31"/>
    </row>
    <row r="195" spans="1:6" ht="38.25" x14ac:dyDescent="0.2">
      <c r="A195" s="98"/>
      <c r="B195" s="36" t="s">
        <v>158</v>
      </c>
      <c r="C195" s="46"/>
      <c r="D195" s="16"/>
      <c r="E195" s="31"/>
      <c r="F195" s="31"/>
    </row>
    <row r="196" spans="1:6" ht="14.25" x14ac:dyDescent="0.2">
      <c r="A196" s="98"/>
      <c r="B196" s="35"/>
      <c r="C196" s="46">
        <v>9</v>
      </c>
      <c r="D196" s="16" t="s">
        <v>42</v>
      </c>
      <c r="E196" s="41"/>
      <c r="F196" s="31">
        <f>C196*E196</f>
        <v>0</v>
      </c>
    </row>
    <row r="197" spans="1:6" x14ac:dyDescent="0.2">
      <c r="A197" s="99"/>
      <c r="B197" s="65"/>
      <c r="C197" s="47"/>
      <c r="D197" s="48"/>
      <c r="E197" s="49"/>
      <c r="F197" s="49"/>
    </row>
    <row r="198" spans="1:6" x14ac:dyDescent="0.2">
      <c r="A198" s="100"/>
      <c r="B198" s="64"/>
      <c r="C198" s="50"/>
      <c r="D198" s="44"/>
      <c r="E198" s="45"/>
      <c r="F198" s="45"/>
    </row>
    <row r="199" spans="1:6" x14ac:dyDescent="0.2">
      <c r="A199" s="93">
        <f>COUNT($A$10:A198)+1</f>
        <v>37</v>
      </c>
      <c r="B199" s="35" t="s">
        <v>161</v>
      </c>
      <c r="C199" s="46"/>
      <c r="D199" s="16"/>
      <c r="E199" s="31"/>
      <c r="F199" s="31"/>
    </row>
    <row r="200" spans="1:6" ht="63.75" x14ac:dyDescent="0.2">
      <c r="A200" s="98"/>
      <c r="B200" s="36" t="s">
        <v>162</v>
      </c>
      <c r="C200" s="46"/>
      <c r="D200" s="16"/>
      <c r="E200" s="31"/>
      <c r="F200" s="31"/>
    </row>
    <row r="201" spans="1:6" ht="14.25" x14ac:dyDescent="0.2">
      <c r="A201" s="98"/>
      <c r="B201" s="35"/>
      <c r="C201" s="46">
        <v>0.4</v>
      </c>
      <c r="D201" s="16" t="s">
        <v>47</v>
      </c>
      <c r="E201" s="41"/>
      <c r="F201" s="31">
        <f>C201*E201</f>
        <v>0</v>
      </c>
    </row>
    <row r="202" spans="1:6" x14ac:dyDescent="0.2">
      <c r="A202" s="99"/>
      <c r="B202" s="65"/>
      <c r="C202" s="47"/>
      <c r="D202" s="48"/>
      <c r="E202" s="49"/>
      <c r="F202" s="49"/>
    </row>
    <row r="203" spans="1:6" x14ac:dyDescent="0.2">
      <c r="A203" s="100"/>
      <c r="B203" s="64"/>
      <c r="C203" s="50"/>
      <c r="D203" s="44"/>
      <c r="E203" s="45"/>
      <c r="F203" s="45"/>
    </row>
    <row r="204" spans="1:6" ht="25.5" x14ac:dyDescent="0.2">
      <c r="A204" s="93">
        <f>COUNT($A$12:A203)+1</f>
        <v>38</v>
      </c>
      <c r="B204" s="35" t="s">
        <v>100</v>
      </c>
      <c r="C204" s="46"/>
      <c r="D204" s="16"/>
      <c r="E204" s="31"/>
      <c r="F204" s="31"/>
    </row>
    <row r="205" spans="1:6" ht="102" x14ac:dyDescent="0.2">
      <c r="A205" s="98"/>
      <c r="B205" s="36" t="s">
        <v>109</v>
      </c>
      <c r="C205" s="46"/>
      <c r="D205" s="16"/>
      <c r="E205" s="31"/>
      <c r="F205" s="31"/>
    </row>
    <row r="206" spans="1:6" x14ac:dyDescent="0.2">
      <c r="A206" s="98"/>
      <c r="B206" s="36"/>
      <c r="C206" s="46">
        <v>1</v>
      </c>
      <c r="D206" s="16" t="s">
        <v>1</v>
      </c>
      <c r="E206" s="41"/>
      <c r="F206" s="31">
        <f>C206*E206</f>
        <v>0</v>
      </c>
    </row>
    <row r="207" spans="1:6" x14ac:dyDescent="0.2">
      <c r="A207" s="99"/>
      <c r="B207" s="65"/>
      <c r="C207" s="47"/>
      <c r="D207" s="48"/>
      <c r="E207" s="49"/>
      <c r="F207" s="49"/>
    </row>
    <row r="208" spans="1:6" x14ac:dyDescent="0.2">
      <c r="A208" s="100"/>
      <c r="B208" s="64"/>
      <c r="C208" s="50"/>
      <c r="D208" s="44"/>
      <c r="E208" s="45"/>
      <c r="F208" s="43"/>
    </row>
    <row r="209" spans="1:6" x14ac:dyDescent="0.2">
      <c r="A209" s="93">
        <f>COUNT($A$12:A208)+1</f>
        <v>39</v>
      </c>
      <c r="B209" s="35" t="s">
        <v>30</v>
      </c>
      <c r="C209" s="46"/>
      <c r="D209" s="16"/>
      <c r="E209" s="31"/>
      <c r="F209" s="32"/>
    </row>
    <row r="210" spans="1:6" ht="76.5" x14ac:dyDescent="0.2">
      <c r="A210" s="98"/>
      <c r="B210" s="36" t="s">
        <v>101</v>
      </c>
      <c r="C210" s="46"/>
      <c r="D210" s="16"/>
      <c r="E210" s="31"/>
      <c r="F210" s="32"/>
    </row>
    <row r="211" spans="1:6" ht="14.25" x14ac:dyDescent="0.2">
      <c r="A211" s="98"/>
      <c r="B211" s="36"/>
      <c r="C211" s="46">
        <v>10.5</v>
      </c>
      <c r="D211" s="16" t="s">
        <v>47</v>
      </c>
      <c r="E211" s="41"/>
      <c r="F211" s="31">
        <f>C211*E211</f>
        <v>0</v>
      </c>
    </row>
    <row r="212" spans="1:6" x14ac:dyDescent="0.2">
      <c r="A212" s="99"/>
      <c r="B212" s="65"/>
      <c r="C212" s="47"/>
      <c r="D212" s="48"/>
      <c r="E212" s="49"/>
      <c r="F212" s="49"/>
    </row>
    <row r="213" spans="1:6" x14ac:dyDescent="0.2">
      <c r="A213" s="100"/>
      <c r="B213" s="64"/>
      <c r="C213" s="50"/>
      <c r="D213" s="44"/>
      <c r="E213" s="45"/>
      <c r="F213" s="43"/>
    </row>
    <row r="214" spans="1:6" ht="25.5" x14ac:dyDescent="0.2">
      <c r="A214" s="93">
        <f>COUNT($A$12:A213)+1</f>
        <v>40</v>
      </c>
      <c r="B214" s="35" t="s">
        <v>32</v>
      </c>
      <c r="C214" s="46"/>
      <c r="D214" s="16"/>
      <c r="E214" s="31"/>
      <c r="F214" s="32"/>
    </row>
    <row r="215" spans="1:6" ht="38.25" x14ac:dyDescent="0.2">
      <c r="A215" s="98"/>
      <c r="B215" s="36" t="s">
        <v>31</v>
      </c>
      <c r="C215" s="46"/>
      <c r="D215" s="16"/>
      <c r="E215" s="31"/>
      <c r="F215" s="32"/>
    </row>
    <row r="216" spans="1:6" ht="14.25" x14ac:dyDescent="0.2">
      <c r="A216" s="98"/>
      <c r="B216" s="36"/>
      <c r="C216" s="46">
        <v>3</v>
      </c>
      <c r="D216" s="16" t="s">
        <v>47</v>
      </c>
      <c r="E216" s="41"/>
      <c r="F216" s="31">
        <f>C216*E216</f>
        <v>0</v>
      </c>
    </row>
    <row r="217" spans="1:6" x14ac:dyDescent="0.2">
      <c r="A217" s="99"/>
      <c r="B217" s="65"/>
      <c r="C217" s="47"/>
      <c r="D217" s="48"/>
      <c r="E217" s="49"/>
      <c r="F217" s="49"/>
    </row>
    <row r="218" spans="1:6" x14ac:dyDescent="0.2">
      <c r="A218" s="100"/>
      <c r="B218" s="69"/>
      <c r="C218" s="132"/>
      <c r="D218" s="28"/>
      <c r="E218" s="29"/>
      <c r="F218" s="27"/>
    </row>
    <row r="219" spans="1:6" ht="25.5" x14ac:dyDescent="0.2">
      <c r="A219" s="93">
        <f>COUNT($A$12:A218)+1</f>
        <v>41</v>
      </c>
      <c r="B219" s="35" t="s">
        <v>33</v>
      </c>
      <c r="C219" s="46"/>
      <c r="D219" s="16"/>
      <c r="E219" s="58"/>
      <c r="F219" s="32"/>
    </row>
    <row r="220" spans="1:6" ht="102" x14ac:dyDescent="0.2">
      <c r="A220" s="96"/>
      <c r="B220" s="36" t="s">
        <v>102</v>
      </c>
      <c r="C220" s="46"/>
      <c r="D220" s="16"/>
      <c r="E220" s="31"/>
      <c r="F220" s="32"/>
    </row>
    <row r="221" spans="1:6" x14ac:dyDescent="0.2">
      <c r="A221" s="93"/>
      <c r="B221" s="87"/>
      <c r="C221" s="134"/>
      <c r="D221" s="60">
        <v>0.02</v>
      </c>
      <c r="E221" s="32"/>
      <c r="F221" s="31">
        <f>SUM(F12:F220)*D221</f>
        <v>0</v>
      </c>
    </row>
    <row r="222" spans="1:6" x14ac:dyDescent="0.2">
      <c r="A222" s="95"/>
      <c r="B222" s="88"/>
      <c r="C222" s="135"/>
      <c r="D222" s="90"/>
      <c r="E222" s="61"/>
      <c r="F222" s="49"/>
    </row>
    <row r="223" spans="1:6" x14ac:dyDescent="0.2">
      <c r="A223" s="96"/>
      <c r="B223" s="36"/>
      <c r="C223" s="46"/>
      <c r="D223" s="16"/>
      <c r="E223" s="32"/>
      <c r="F223" s="32"/>
    </row>
    <row r="224" spans="1:6" x14ac:dyDescent="0.2">
      <c r="A224" s="93">
        <f>COUNT($A$12:A222)+1</f>
        <v>42</v>
      </c>
      <c r="B224" s="35" t="s">
        <v>103</v>
      </c>
      <c r="C224" s="46"/>
      <c r="D224" s="16"/>
      <c r="E224" s="32"/>
      <c r="F224" s="32"/>
    </row>
    <row r="225" spans="1:6" ht="38.25" x14ac:dyDescent="0.2">
      <c r="A225" s="96"/>
      <c r="B225" s="36" t="s">
        <v>35</v>
      </c>
      <c r="C225" s="134"/>
      <c r="D225" s="60">
        <v>0.1</v>
      </c>
      <c r="E225" s="32"/>
      <c r="F225" s="31">
        <f>SUM(F12:F219)*D225</f>
        <v>0</v>
      </c>
    </row>
    <row r="226" spans="1:6" x14ac:dyDescent="0.2">
      <c r="A226" s="101"/>
      <c r="B226" s="66"/>
      <c r="C226" s="46"/>
      <c r="D226" s="16"/>
      <c r="E226" s="58"/>
      <c r="F226" s="32"/>
    </row>
    <row r="227" spans="1:6" x14ac:dyDescent="0.2">
      <c r="A227" s="37"/>
      <c r="B227" s="67" t="s">
        <v>2</v>
      </c>
      <c r="C227" s="136"/>
      <c r="D227" s="39"/>
      <c r="E227" s="40" t="s">
        <v>46</v>
      </c>
      <c r="F227" s="40">
        <f>SUM(F14:F226)</f>
        <v>0</v>
      </c>
    </row>
  </sheetData>
  <sheetProtection algorithmName="SHA-512" hashValue="HTatD4EA/f2YVyDrEso/ZgoMIx2KqBL9fZd8s6HnzAKTsFrKJAjXdehZa4VvVC3LujYuV/MOLOYmyRM8LPgesA==" saltValue="34jNBJn6vHDfDxsBClu9ow=="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8" manualBreakCount="8">
    <brk id="30" max="5" man="1"/>
    <brk id="55" max="5" man="1"/>
    <brk id="78" max="5" man="1"/>
    <brk id="104" max="5" man="1"/>
    <brk id="134" max="5" man="1"/>
    <brk id="160" max="5" man="1"/>
    <brk id="175" max="5" man="1"/>
    <brk id="217"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244"/>
  <sheetViews>
    <sheetView zoomScaleNormal="100" zoomScaleSheetLayoutView="100" workbookViewId="0">
      <selection activeCell="E24" sqref="E24"/>
    </sheetView>
  </sheetViews>
  <sheetFormatPr defaultColWidth="9.140625" defaultRowHeight="12.75" x14ac:dyDescent="0.2"/>
  <cols>
    <col min="1" max="1" width="7.7109375" style="22" customWidth="1"/>
    <col min="2" max="2" width="36.7109375" style="68" customWidth="1"/>
    <col min="3" max="3" width="7.7109375" style="25" customWidth="1"/>
    <col min="4" max="4" width="7.7109375" style="26" customWidth="1"/>
    <col min="5" max="5" width="13.7109375" style="24" customWidth="1"/>
    <col min="6" max="6" width="13.7109375" style="25" customWidth="1"/>
    <col min="7" max="7" width="9.140625" style="26"/>
    <col min="8" max="8" width="25" style="26" customWidth="1"/>
    <col min="9" max="16384" width="9.140625" style="26"/>
  </cols>
  <sheetData>
    <row r="1" spans="1:6" x14ac:dyDescent="0.2">
      <c r="A1" s="21" t="s">
        <v>165</v>
      </c>
      <c r="B1" s="62" t="s">
        <v>6</v>
      </c>
      <c r="C1" s="22"/>
      <c r="D1" s="23"/>
    </row>
    <row r="2" spans="1:6" x14ac:dyDescent="0.2">
      <c r="A2" s="21" t="s">
        <v>166</v>
      </c>
      <c r="B2" s="62" t="s">
        <v>7</v>
      </c>
      <c r="C2" s="22"/>
      <c r="D2" s="23"/>
    </row>
    <row r="3" spans="1:6" x14ac:dyDescent="0.2">
      <c r="A3" s="21" t="s">
        <v>239</v>
      </c>
      <c r="B3" s="62" t="s">
        <v>193</v>
      </c>
      <c r="C3" s="22"/>
      <c r="D3" s="23"/>
    </row>
    <row r="4" spans="1:6" x14ac:dyDescent="0.2">
      <c r="A4" s="21"/>
      <c r="B4" s="62" t="s">
        <v>176</v>
      </c>
      <c r="C4" s="22"/>
      <c r="D4" s="23"/>
    </row>
    <row r="5" spans="1:6" ht="76.5" x14ac:dyDescent="0.2">
      <c r="A5" s="107" t="s">
        <v>0</v>
      </c>
      <c r="B5" s="108" t="s">
        <v>39</v>
      </c>
      <c r="C5" s="109" t="s">
        <v>8</v>
      </c>
      <c r="D5" s="109" t="s">
        <v>9</v>
      </c>
      <c r="E5" s="110" t="s">
        <v>43</v>
      </c>
      <c r="F5" s="110" t="s">
        <v>44</v>
      </c>
    </row>
    <row r="6" spans="1:6" x14ac:dyDescent="0.2">
      <c r="A6" s="92">
        <v>1</v>
      </c>
      <c r="B6" s="63"/>
      <c r="C6" s="27"/>
      <c r="D6" s="28"/>
      <c r="E6" s="29"/>
      <c r="F6" s="27"/>
    </row>
    <row r="7" spans="1:6" x14ac:dyDescent="0.2">
      <c r="A7" s="102"/>
      <c r="B7" s="104" t="s">
        <v>126</v>
      </c>
      <c r="C7" s="5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53"/>
      <c r="D10" s="51"/>
      <c r="E10" s="52"/>
      <c r="F10" s="53"/>
    </row>
    <row r="11" spans="1:6" x14ac:dyDescent="0.2">
      <c r="A11" s="92"/>
      <c r="B11" s="63"/>
      <c r="C11" s="27"/>
      <c r="D11" s="28"/>
      <c r="E11" s="29"/>
      <c r="F11" s="27"/>
    </row>
    <row r="12" spans="1:6" x14ac:dyDescent="0.2">
      <c r="A12" s="93">
        <f>COUNT(A6+1)</f>
        <v>1</v>
      </c>
      <c r="B12" s="35" t="s">
        <v>10</v>
      </c>
      <c r="C12" s="32"/>
      <c r="D12" s="16"/>
      <c r="E12" s="31"/>
      <c r="F12" s="31"/>
    </row>
    <row r="13" spans="1:6" ht="51" x14ac:dyDescent="0.2">
      <c r="A13" s="93"/>
      <c r="B13" s="36" t="s">
        <v>50</v>
      </c>
      <c r="C13" s="32"/>
      <c r="D13" s="16"/>
      <c r="E13" s="31"/>
      <c r="F13" s="31"/>
    </row>
    <row r="14" spans="1:6" ht="14.25" x14ac:dyDescent="0.2">
      <c r="A14" s="93"/>
      <c r="B14" s="36"/>
      <c r="C14" s="46">
        <v>120</v>
      </c>
      <c r="D14" s="16" t="s">
        <v>42</v>
      </c>
      <c r="E14" s="41"/>
      <c r="F14" s="31">
        <f>C14*E14</f>
        <v>0</v>
      </c>
    </row>
    <row r="15" spans="1:6" x14ac:dyDescent="0.2">
      <c r="A15" s="95"/>
      <c r="B15" s="65"/>
      <c r="C15" s="47"/>
      <c r="D15" s="48"/>
      <c r="E15" s="49"/>
      <c r="F15" s="49"/>
    </row>
    <row r="16" spans="1:6" x14ac:dyDescent="0.2">
      <c r="A16" s="94"/>
      <c r="B16" s="64"/>
      <c r="C16" s="50"/>
      <c r="D16" s="44"/>
      <c r="E16" s="45"/>
      <c r="F16" s="45"/>
    </row>
    <row r="17" spans="1:6" x14ac:dyDescent="0.2">
      <c r="A17" s="93">
        <f>COUNT($A$12:A16)+1</f>
        <v>2</v>
      </c>
      <c r="B17" s="35" t="s">
        <v>11</v>
      </c>
      <c r="C17" s="46"/>
      <c r="D17" s="16"/>
      <c r="E17" s="31"/>
      <c r="F17" s="31"/>
    </row>
    <row r="18" spans="1:6" ht="51" x14ac:dyDescent="0.2">
      <c r="A18" s="93"/>
      <c r="B18" s="36" t="s">
        <v>130</v>
      </c>
      <c r="C18" s="46"/>
      <c r="D18" s="16"/>
      <c r="E18" s="31"/>
      <c r="F18" s="31"/>
    </row>
    <row r="19" spans="1:6" x14ac:dyDescent="0.2">
      <c r="A19" s="93"/>
      <c r="B19" s="36"/>
      <c r="C19" s="46">
        <v>3</v>
      </c>
      <c r="D19" s="16" t="s">
        <v>1</v>
      </c>
      <c r="E19" s="41"/>
      <c r="F19" s="31">
        <f>C19*E19</f>
        <v>0</v>
      </c>
    </row>
    <row r="20" spans="1:6" x14ac:dyDescent="0.2">
      <c r="A20" s="95"/>
      <c r="B20" s="65"/>
      <c r="C20" s="47"/>
      <c r="D20" s="48"/>
      <c r="E20" s="49"/>
      <c r="F20" s="49"/>
    </row>
    <row r="21" spans="1:6" s="30" customFormat="1" x14ac:dyDescent="0.2">
      <c r="A21" s="97"/>
      <c r="B21" s="69"/>
      <c r="C21" s="50"/>
      <c r="D21" s="70"/>
      <c r="E21" s="71"/>
      <c r="F21" s="72"/>
    </row>
    <row r="22" spans="1:6" x14ac:dyDescent="0.2">
      <c r="A22" s="93">
        <f>COUNT($A$12:A21)+1</f>
        <v>3</v>
      </c>
      <c r="B22" s="35" t="s">
        <v>194</v>
      </c>
      <c r="C22" s="46"/>
      <c r="D22" s="16"/>
      <c r="E22" s="31"/>
      <c r="F22" s="32"/>
    </row>
    <row r="23" spans="1:6" ht="38.25" x14ac:dyDescent="0.2">
      <c r="A23" s="93"/>
      <c r="B23" s="36" t="s">
        <v>182</v>
      </c>
      <c r="C23" s="46"/>
      <c r="D23" s="16"/>
      <c r="E23" s="31"/>
      <c r="F23" s="32"/>
    </row>
    <row r="24" spans="1:6" x14ac:dyDescent="0.2">
      <c r="A24" s="93"/>
      <c r="B24" s="36"/>
      <c r="C24" s="46">
        <v>3</v>
      </c>
      <c r="D24" s="16" t="s">
        <v>1</v>
      </c>
      <c r="E24" s="41"/>
      <c r="F24" s="31">
        <f>C24*E24</f>
        <v>0</v>
      </c>
    </row>
    <row r="25" spans="1:6" x14ac:dyDescent="0.2">
      <c r="A25" s="93"/>
      <c r="B25" s="36"/>
      <c r="C25" s="46"/>
      <c r="D25" s="16"/>
      <c r="E25" s="31"/>
      <c r="F25" s="31"/>
    </row>
    <row r="26" spans="1:6" x14ac:dyDescent="0.2">
      <c r="A26" s="94"/>
      <c r="B26" s="64"/>
      <c r="C26" s="50"/>
      <c r="D26" s="44"/>
      <c r="E26" s="45"/>
      <c r="F26" s="43"/>
    </row>
    <row r="27" spans="1:6" x14ac:dyDescent="0.2">
      <c r="A27" s="93">
        <f>COUNT($A$12:A26)+1</f>
        <v>4</v>
      </c>
      <c r="B27" s="35" t="s">
        <v>19</v>
      </c>
      <c r="C27" s="46"/>
      <c r="D27" s="16"/>
      <c r="E27" s="31"/>
      <c r="F27" s="32"/>
    </row>
    <row r="28" spans="1:6" ht="63.75" x14ac:dyDescent="0.2">
      <c r="A28" s="93"/>
      <c r="B28" s="36" t="s">
        <v>41</v>
      </c>
      <c r="C28" s="46"/>
      <c r="D28" s="16"/>
      <c r="E28" s="31"/>
      <c r="F28" s="32"/>
    </row>
    <row r="29" spans="1:6" ht="14.25" x14ac:dyDescent="0.2">
      <c r="A29" s="93"/>
      <c r="B29" s="36"/>
      <c r="C29" s="46">
        <v>20</v>
      </c>
      <c r="D29" s="16" t="s">
        <v>42</v>
      </c>
      <c r="E29" s="41"/>
      <c r="F29" s="31">
        <f>C29*E29</f>
        <v>0</v>
      </c>
    </row>
    <row r="30" spans="1:6" x14ac:dyDescent="0.2">
      <c r="A30" s="95"/>
      <c r="B30" s="65"/>
      <c r="C30" s="47"/>
      <c r="D30" s="48"/>
      <c r="E30" s="49"/>
      <c r="F30" s="49"/>
    </row>
    <row r="31" spans="1:6" x14ac:dyDescent="0.2">
      <c r="A31" s="94"/>
      <c r="B31" s="64"/>
      <c r="C31" s="50"/>
      <c r="D31" s="44"/>
      <c r="E31" s="45"/>
      <c r="F31" s="43"/>
    </row>
    <row r="32" spans="1:6" x14ac:dyDescent="0.2">
      <c r="A32" s="93">
        <f>COUNT($A$12:A31)+1</f>
        <v>5</v>
      </c>
      <c r="B32" s="35" t="s">
        <v>58</v>
      </c>
      <c r="C32" s="46"/>
      <c r="D32" s="16"/>
      <c r="E32" s="31"/>
      <c r="F32" s="32"/>
    </row>
    <row r="33" spans="1:6" ht="89.25" x14ac:dyDescent="0.2">
      <c r="A33" s="93"/>
      <c r="B33" s="36" t="s">
        <v>59</v>
      </c>
      <c r="C33" s="46"/>
      <c r="D33" s="16"/>
      <c r="E33" s="31"/>
      <c r="F33" s="32"/>
    </row>
    <row r="34" spans="1:6" x14ac:dyDescent="0.2">
      <c r="A34" s="93"/>
      <c r="B34" s="36"/>
      <c r="C34" s="46">
        <v>2</v>
      </c>
      <c r="D34" s="16" t="s">
        <v>1</v>
      </c>
      <c r="E34" s="41"/>
      <c r="F34" s="31">
        <f>C34*E34</f>
        <v>0</v>
      </c>
    </row>
    <row r="35" spans="1:6" x14ac:dyDescent="0.2">
      <c r="A35" s="95"/>
      <c r="B35" s="65"/>
      <c r="C35" s="47"/>
      <c r="D35" s="48"/>
      <c r="E35" s="49"/>
      <c r="F35" s="49"/>
    </row>
    <row r="36" spans="1:6" x14ac:dyDescent="0.2">
      <c r="A36" s="94"/>
      <c r="B36" s="64"/>
      <c r="C36" s="50"/>
      <c r="D36" s="44"/>
      <c r="E36" s="45"/>
      <c r="F36" s="43"/>
    </row>
    <row r="37" spans="1:6" ht="25.5" x14ac:dyDescent="0.2">
      <c r="A37" s="93">
        <f>COUNT($A$12:A36)+1</f>
        <v>6</v>
      </c>
      <c r="B37" s="35" t="s">
        <v>60</v>
      </c>
      <c r="C37" s="46"/>
      <c r="D37" s="33"/>
      <c r="E37" s="34"/>
      <c r="F37" s="31"/>
    </row>
    <row r="38" spans="1:6" ht="76.5" x14ac:dyDescent="0.2">
      <c r="A38" s="93"/>
      <c r="B38" s="36" t="s">
        <v>61</v>
      </c>
      <c r="C38" s="46"/>
      <c r="D38" s="33"/>
      <c r="E38" s="34"/>
      <c r="F38" s="32"/>
    </row>
    <row r="39" spans="1:6" ht="14.25" x14ac:dyDescent="0.2">
      <c r="A39" s="93"/>
      <c r="B39" s="36"/>
      <c r="C39" s="46">
        <v>160</v>
      </c>
      <c r="D39" s="33" t="s">
        <v>48</v>
      </c>
      <c r="E39" s="42"/>
      <c r="F39" s="31">
        <f>C39*E39</f>
        <v>0</v>
      </c>
    </row>
    <row r="40" spans="1:6" x14ac:dyDescent="0.2">
      <c r="A40" s="95"/>
      <c r="B40" s="65"/>
      <c r="C40" s="47"/>
      <c r="D40" s="75"/>
      <c r="E40" s="76"/>
      <c r="F40" s="49"/>
    </row>
    <row r="41" spans="1:6" x14ac:dyDescent="0.2">
      <c r="A41" s="94"/>
      <c r="B41" s="64"/>
      <c r="C41" s="50"/>
      <c r="D41" s="44"/>
      <c r="E41" s="45"/>
      <c r="F41" s="43"/>
    </row>
    <row r="42" spans="1:6" ht="38.25" x14ac:dyDescent="0.2">
      <c r="A42" s="93">
        <f>COUNT($A$12:A41)+1</f>
        <v>7</v>
      </c>
      <c r="B42" s="35" t="s">
        <v>62</v>
      </c>
      <c r="C42" s="46"/>
      <c r="D42" s="16"/>
      <c r="E42" s="31"/>
      <c r="F42" s="32"/>
    </row>
    <row r="43" spans="1:6" ht="63.75" x14ac:dyDescent="0.2">
      <c r="A43" s="93"/>
      <c r="B43" s="36" t="s">
        <v>63</v>
      </c>
      <c r="C43" s="46"/>
      <c r="D43" s="16"/>
      <c r="E43" s="31"/>
      <c r="F43" s="32"/>
    </row>
    <row r="44" spans="1:6" ht="14.25" x14ac:dyDescent="0.2">
      <c r="A44" s="93"/>
      <c r="B44" s="36"/>
      <c r="C44" s="46">
        <v>510</v>
      </c>
      <c r="D44" s="33" t="s">
        <v>48</v>
      </c>
      <c r="E44" s="42"/>
      <c r="F44" s="31">
        <f>C44*E44</f>
        <v>0</v>
      </c>
    </row>
    <row r="45" spans="1:6" x14ac:dyDescent="0.2">
      <c r="A45" s="95"/>
      <c r="B45" s="65"/>
      <c r="C45" s="47"/>
      <c r="D45" s="75"/>
      <c r="E45" s="76"/>
      <c r="F45" s="49"/>
    </row>
    <row r="46" spans="1:6" x14ac:dyDescent="0.2">
      <c r="A46" s="94"/>
      <c r="B46" s="64"/>
      <c r="C46" s="50"/>
      <c r="D46" s="44"/>
      <c r="E46" s="45"/>
      <c r="F46" s="43"/>
    </row>
    <row r="47" spans="1:6" x14ac:dyDescent="0.2">
      <c r="A47" s="93">
        <f>COUNT($A$12:A46)+1</f>
        <v>8</v>
      </c>
      <c r="B47" s="79" t="s">
        <v>66</v>
      </c>
      <c r="C47" s="46"/>
      <c r="D47" s="16"/>
      <c r="E47" s="31"/>
      <c r="F47" s="32"/>
    </row>
    <row r="48" spans="1:6" ht="76.5" x14ac:dyDescent="0.2">
      <c r="A48" s="93"/>
      <c r="B48" s="36" t="s">
        <v>67</v>
      </c>
      <c r="C48" s="46"/>
      <c r="D48" s="16"/>
      <c r="E48" s="31"/>
      <c r="F48" s="32"/>
    </row>
    <row r="49" spans="1:6" ht="14.25" x14ac:dyDescent="0.2">
      <c r="A49" s="93"/>
      <c r="B49" s="80"/>
      <c r="C49" s="46">
        <v>8</v>
      </c>
      <c r="D49" s="16" t="s">
        <v>42</v>
      </c>
      <c r="E49" s="41"/>
      <c r="F49" s="31">
        <f>E49*C49</f>
        <v>0</v>
      </c>
    </row>
    <row r="50" spans="1:6" x14ac:dyDescent="0.2">
      <c r="A50" s="95"/>
      <c r="B50" s="81"/>
      <c r="C50" s="47"/>
      <c r="D50" s="48"/>
      <c r="E50" s="49"/>
      <c r="F50" s="49"/>
    </row>
    <row r="51" spans="1:6" x14ac:dyDescent="0.2">
      <c r="A51" s="94"/>
      <c r="B51" s="64"/>
      <c r="C51" s="50"/>
      <c r="D51" s="44"/>
      <c r="E51" s="45"/>
      <c r="F51" s="43"/>
    </row>
    <row r="52" spans="1:6" x14ac:dyDescent="0.2">
      <c r="A52" s="93">
        <f>COUNT($A$12:A51)+1</f>
        <v>9</v>
      </c>
      <c r="B52" s="84" t="s">
        <v>70</v>
      </c>
      <c r="C52" s="46"/>
      <c r="D52" s="16"/>
      <c r="E52" s="31"/>
      <c r="F52" s="32"/>
    </row>
    <row r="53" spans="1:6" ht="76.5" x14ac:dyDescent="0.2">
      <c r="A53" s="93"/>
      <c r="B53" s="36" t="s">
        <v>71</v>
      </c>
      <c r="C53" s="46"/>
      <c r="D53" s="16"/>
      <c r="E53" s="31"/>
      <c r="F53" s="32"/>
    </row>
    <row r="54" spans="1:6" ht="14.25" x14ac:dyDescent="0.2">
      <c r="A54" s="93"/>
      <c r="B54" s="36"/>
      <c r="C54" s="46">
        <v>88</v>
      </c>
      <c r="D54" s="16" t="s">
        <v>48</v>
      </c>
      <c r="E54" s="41"/>
      <c r="F54" s="31">
        <f>C54*E54</f>
        <v>0</v>
      </c>
    </row>
    <row r="55" spans="1:6" x14ac:dyDescent="0.2">
      <c r="A55" s="95"/>
      <c r="B55" s="65"/>
      <c r="C55" s="47"/>
      <c r="D55" s="48"/>
      <c r="E55" s="49"/>
      <c r="F55" s="49"/>
    </row>
    <row r="56" spans="1:6" x14ac:dyDescent="0.2">
      <c r="A56" s="100"/>
      <c r="B56" s="64"/>
      <c r="C56" s="50"/>
      <c r="D56" s="44"/>
      <c r="E56" s="45"/>
      <c r="F56" s="43"/>
    </row>
    <row r="57" spans="1:6" x14ac:dyDescent="0.2">
      <c r="A57" s="93">
        <f>COUNT($A$12:A56)+1</f>
        <v>10</v>
      </c>
      <c r="B57" s="35" t="s">
        <v>16</v>
      </c>
      <c r="C57" s="46"/>
      <c r="D57" s="16"/>
      <c r="E57" s="31"/>
      <c r="F57" s="32"/>
    </row>
    <row r="58" spans="1:6" ht="51" x14ac:dyDescent="0.2">
      <c r="A58" s="98"/>
      <c r="B58" s="36" t="s">
        <v>36</v>
      </c>
      <c r="C58" s="46"/>
      <c r="D58" s="16"/>
      <c r="E58" s="31"/>
      <c r="F58" s="32"/>
    </row>
    <row r="59" spans="1:6" ht="14.25" x14ac:dyDescent="0.2">
      <c r="A59" s="98"/>
      <c r="B59" s="36"/>
      <c r="C59" s="46">
        <v>390</v>
      </c>
      <c r="D59" s="16" t="s">
        <v>48</v>
      </c>
      <c r="E59" s="41"/>
      <c r="F59" s="31">
        <f>C59*E59</f>
        <v>0</v>
      </c>
    </row>
    <row r="60" spans="1:6" x14ac:dyDescent="0.2">
      <c r="A60" s="99"/>
      <c r="B60" s="65"/>
      <c r="C60" s="47"/>
      <c r="D60" s="48"/>
      <c r="E60" s="49"/>
      <c r="F60" s="49"/>
    </row>
    <row r="61" spans="1:6" x14ac:dyDescent="0.2">
      <c r="A61" s="100"/>
      <c r="B61" s="64"/>
      <c r="C61" s="50"/>
      <c r="D61" s="44"/>
      <c r="E61" s="45"/>
      <c r="F61" s="43"/>
    </row>
    <row r="62" spans="1:6" x14ac:dyDescent="0.2">
      <c r="A62" s="93">
        <f>COUNT($A$12:A61)+1</f>
        <v>11</v>
      </c>
      <c r="B62" s="35" t="s">
        <v>76</v>
      </c>
      <c r="C62" s="46"/>
      <c r="D62" s="16"/>
      <c r="E62" s="31"/>
      <c r="F62" s="31"/>
    </row>
    <row r="63" spans="1:6" ht="51" x14ac:dyDescent="0.2">
      <c r="A63" s="98"/>
      <c r="B63" s="36" t="s">
        <v>77</v>
      </c>
      <c r="C63" s="46"/>
      <c r="D63" s="16"/>
      <c r="E63" s="31"/>
      <c r="F63" s="31"/>
    </row>
    <row r="64" spans="1:6" x14ac:dyDescent="0.2">
      <c r="A64" s="98"/>
      <c r="B64" s="36"/>
      <c r="C64" s="46">
        <v>11</v>
      </c>
      <c r="D64" s="16" t="s">
        <v>40</v>
      </c>
      <c r="E64" s="41"/>
      <c r="F64" s="31">
        <f>C64*E64</f>
        <v>0</v>
      </c>
    </row>
    <row r="65" spans="1:6" x14ac:dyDescent="0.2">
      <c r="A65" s="99"/>
      <c r="B65" s="65"/>
      <c r="C65" s="47"/>
      <c r="D65" s="48"/>
      <c r="E65" s="49"/>
      <c r="F65" s="49"/>
    </row>
    <row r="66" spans="1:6" x14ac:dyDescent="0.2">
      <c r="A66" s="100"/>
      <c r="B66" s="64"/>
      <c r="C66" s="50"/>
      <c r="D66" s="44"/>
      <c r="E66" s="45"/>
      <c r="F66" s="45"/>
    </row>
    <row r="67" spans="1:6" x14ac:dyDescent="0.2">
      <c r="A67" s="93">
        <f>COUNT($A$12:A66)+1</f>
        <v>12</v>
      </c>
      <c r="B67" s="35" t="s">
        <v>78</v>
      </c>
      <c r="C67" s="46"/>
      <c r="D67" s="16"/>
      <c r="E67" s="31"/>
      <c r="F67" s="31"/>
    </row>
    <row r="68" spans="1:6" ht="38.25" x14ac:dyDescent="0.2">
      <c r="A68" s="98"/>
      <c r="B68" s="36" t="s">
        <v>79</v>
      </c>
      <c r="C68" s="46"/>
      <c r="D68" s="16"/>
      <c r="E68" s="31"/>
      <c r="F68" s="31"/>
    </row>
    <row r="69" spans="1:6" ht="14.25" x14ac:dyDescent="0.2">
      <c r="A69" s="98"/>
      <c r="B69" s="36"/>
      <c r="C69" s="46">
        <v>138</v>
      </c>
      <c r="D69" s="16" t="s">
        <v>42</v>
      </c>
      <c r="E69" s="41"/>
      <c r="F69" s="31">
        <f>C69*E69</f>
        <v>0</v>
      </c>
    </row>
    <row r="70" spans="1:6" x14ac:dyDescent="0.2">
      <c r="A70" s="99"/>
      <c r="B70" s="65"/>
      <c r="C70" s="47"/>
      <c r="D70" s="48"/>
      <c r="E70" s="49"/>
      <c r="F70" s="49"/>
    </row>
    <row r="71" spans="1:6" x14ac:dyDescent="0.2">
      <c r="A71" s="100"/>
      <c r="B71" s="64"/>
      <c r="C71" s="50"/>
      <c r="D71" s="44"/>
      <c r="E71" s="45"/>
      <c r="F71" s="43"/>
    </row>
    <row r="72" spans="1:6" x14ac:dyDescent="0.2">
      <c r="A72" s="93">
        <f>COUNT($A$12:A71)+1</f>
        <v>13</v>
      </c>
      <c r="B72" s="35" t="s">
        <v>80</v>
      </c>
      <c r="C72" s="46"/>
      <c r="D72" s="16"/>
      <c r="E72" s="31"/>
      <c r="F72" s="32"/>
    </row>
    <row r="73" spans="1:6" ht="89.25" x14ac:dyDescent="0.2">
      <c r="A73" s="98"/>
      <c r="B73" s="36" t="s">
        <v>104</v>
      </c>
      <c r="C73" s="46"/>
      <c r="D73" s="16"/>
      <c r="E73" s="31"/>
      <c r="F73" s="32"/>
    </row>
    <row r="74" spans="1:6" x14ac:dyDescent="0.2">
      <c r="A74" s="98"/>
      <c r="B74" s="35" t="s">
        <v>81</v>
      </c>
      <c r="C74" s="46"/>
      <c r="D74" s="16"/>
      <c r="E74" s="31"/>
      <c r="F74" s="32"/>
    </row>
    <row r="75" spans="1:6" ht="25.5" x14ac:dyDescent="0.2">
      <c r="A75" s="98"/>
      <c r="B75" s="36" t="s">
        <v>82</v>
      </c>
      <c r="C75" s="46">
        <v>390</v>
      </c>
      <c r="D75" s="33" t="s">
        <v>48</v>
      </c>
      <c r="E75" s="42"/>
      <c r="F75" s="34">
        <f>C75*E75</f>
        <v>0</v>
      </c>
    </row>
    <row r="76" spans="1:6" ht="25.5" x14ac:dyDescent="0.2">
      <c r="A76" s="98"/>
      <c r="B76" s="36" t="s">
        <v>105</v>
      </c>
      <c r="C76" s="46">
        <v>390</v>
      </c>
      <c r="D76" s="33" t="s">
        <v>48</v>
      </c>
      <c r="E76" s="42"/>
      <c r="F76" s="34">
        <f>C76*E76</f>
        <v>0</v>
      </c>
    </row>
    <row r="77" spans="1:6" x14ac:dyDescent="0.2">
      <c r="A77" s="99"/>
      <c r="B77" s="65"/>
      <c r="C77" s="47"/>
      <c r="D77" s="75"/>
      <c r="E77" s="76"/>
      <c r="F77" s="76"/>
    </row>
    <row r="78" spans="1:6" x14ac:dyDescent="0.2">
      <c r="A78" s="100"/>
      <c r="B78" s="64"/>
      <c r="C78" s="50"/>
      <c r="D78" s="44"/>
      <c r="E78" s="45"/>
      <c r="F78" s="43"/>
    </row>
    <row r="79" spans="1:6" x14ac:dyDescent="0.2">
      <c r="A79" s="93">
        <f>COUNT($A$12:A78)+1</f>
        <v>14</v>
      </c>
      <c r="B79" s="35" t="s">
        <v>88</v>
      </c>
      <c r="C79" s="46"/>
      <c r="D79" s="16"/>
      <c r="E79" s="31"/>
      <c r="F79" s="31"/>
    </row>
    <row r="80" spans="1:6" ht="76.5" x14ac:dyDescent="0.2">
      <c r="A80" s="98"/>
      <c r="B80" s="36" t="s">
        <v>89</v>
      </c>
      <c r="C80" s="46"/>
      <c r="D80" s="16"/>
      <c r="E80" s="31"/>
      <c r="F80" s="32"/>
    </row>
    <row r="81" spans="1:6" ht="14.25" x14ac:dyDescent="0.2">
      <c r="A81" s="98"/>
      <c r="B81" s="36"/>
      <c r="C81" s="46">
        <v>40</v>
      </c>
      <c r="D81" s="16" t="s">
        <v>42</v>
      </c>
      <c r="E81" s="41"/>
      <c r="F81" s="31">
        <f>C81*E81</f>
        <v>0</v>
      </c>
    </row>
    <row r="82" spans="1:6" x14ac:dyDescent="0.2">
      <c r="A82" s="99"/>
      <c r="B82" s="65"/>
      <c r="C82" s="47"/>
      <c r="D82" s="48"/>
      <c r="E82" s="49"/>
      <c r="F82" s="49"/>
    </row>
    <row r="83" spans="1:6" x14ac:dyDescent="0.2">
      <c r="A83" s="100"/>
      <c r="B83" s="64"/>
      <c r="C83" s="50"/>
      <c r="D83" s="44"/>
      <c r="E83" s="45"/>
      <c r="F83" s="45"/>
    </row>
    <row r="84" spans="1:6" x14ac:dyDescent="0.2">
      <c r="A84" s="93">
        <f>COUNT($A$12:A83)+1</f>
        <v>15</v>
      </c>
      <c r="B84" s="35" t="s">
        <v>90</v>
      </c>
      <c r="C84" s="46"/>
      <c r="D84" s="16"/>
      <c r="E84" s="31"/>
      <c r="F84" s="31"/>
    </row>
    <row r="85" spans="1:6" ht="89.25" x14ac:dyDescent="0.2">
      <c r="A85" s="98"/>
      <c r="B85" s="36" t="s">
        <v>91</v>
      </c>
      <c r="C85" s="46"/>
      <c r="D85" s="16"/>
      <c r="E85" s="31"/>
      <c r="F85" s="32"/>
    </row>
    <row r="86" spans="1:6" ht="14.25" x14ac:dyDescent="0.2">
      <c r="A86" s="98"/>
      <c r="B86" s="36"/>
      <c r="C86" s="46">
        <v>45</v>
      </c>
      <c r="D86" s="16" t="s">
        <v>42</v>
      </c>
      <c r="E86" s="41"/>
      <c r="F86" s="31">
        <f>C86*E86</f>
        <v>0</v>
      </c>
    </row>
    <row r="87" spans="1:6" x14ac:dyDescent="0.2">
      <c r="A87" s="99"/>
      <c r="B87" s="65"/>
      <c r="C87" s="47"/>
      <c r="D87" s="48"/>
      <c r="E87" s="49"/>
      <c r="F87" s="49"/>
    </row>
    <row r="88" spans="1:6" x14ac:dyDescent="0.2">
      <c r="A88" s="100"/>
      <c r="B88" s="69"/>
      <c r="C88" s="50"/>
      <c r="D88" s="44"/>
      <c r="E88" s="45"/>
      <c r="F88" s="45"/>
    </row>
    <row r="89" spans="1:6" x14ac:dyDescent="0.2">
      <c r="A89" s="93">
        <f>COUNT($A$12:A88)+1</f>
        <v>16</v>
      </c>
      <c r="B89" s="35" t="s">
        <v>21</v>
      </c>
      <c r="C89" s="46"/>
      <c r="D89" s="16"/>
      <c r="E89" s="31"/>
      <c r="F89" s="31"/>
    </row>
    <row r="90" spans="1:6" ht="25.5" x14ac:dyDescent="0.2">
      <c r="A90" s="98"/>
      <c r="B90" s="36" t="s">
        <v>20</v>
      </c>
      <c r="C90" s="46"/>
      <c r="D90" s="16"/>
      <c r="E90" s="31"/>
      <c r="F90" s="32"/>
    </row>
    <row r="91" spans="1:6" ht="14.25" x14ac:dyDescent="0.2">
      <c r="A91" s="98"/>
      <c r="B91" s="36"/>
      <c r="C91" s="46">
        <v>192</v>
      </c>
      <c r="D91" s="16" t="s">
        <v>48</v>
      </c>
      <c r="E91" s="41"/>
      <c r="F91" s="31">
        <f>C91*E91</f>
        <v>0</v>
      </c>
    </row>
    <row r="92" spans="1:6" x14ac:dyDescent="0.2">
      <c r="A92" s="99"/>
      <c r="B92" s="65"/>
      <c r="C92" s="47"/>
      <c r="D92" s="48"/>
      <c r="E92" s="49"/>
      <c r="F92" s="49"/>
    </row>
    <row r="93" spans="1:6" x14ac:dyDescent="0.2">
      <c r="A93" s="100"/>
      <c r="B93" s="64"/>
      <c r="C93" s="50"/>
      <c r="D93" s="44"/>
      <c r="E93" s="45"/>
      <c r="F93" s="45"/>
    </row>
    <row r="94" spans="1:6" ht="25.5" x14ac:dyDescent="0.2">
      <c r="A94" s="93">
        <f>COUNT($A$12:A93)+1</f>
        <v>17</v>
      </c>
      <c r="B94" s="35" t="s">
        <v>94</v>
      </c>
      <c r="C94" s="46"/>
      <c r="D94" s="16"/>
      <c r="E94" s="31"/>
      <c r="F94" s="32"/>
    </row>
    <row r="95" spans="1:6" ht="63.75" x14ac:dyDescent="0.2">
      <c r="A95" s="98"/>
      <c r="B95" s="36" t="s">
        <v>174</v>
      </c>
      <c r="C95" s="46"/>
      <c r="D95" s="16"/>
      <c r="E95" s="31"/>
      <c r="F95" s="32"/>
    </row>
    <row r="96" spans="1:6" ht="14.25" x14ac:dyDescent="0.2">
      <c r="A96" s="98"/>
      <c r="B96" s="36" t="s">
        <v>37</v>
      </c>
      <c r="C96" s="46">
        <v>596</v>
      </c>
      <c r="D96" s="16" t="s">
        <v>47</v>
      </c>
      <c r="E96" s="41"/>
      <c r="F96" s="31">
        <f>C96*E96</f>
        <v>0</v>
      </c>
    </row>
    <row r="97" spans="1:6" ht="14.25" x14ac:dyDescent="0.2">
      <c r="A97" s="98"/>
      <c r="B97" s="36" t="s">
        <v>38</v>
      </c>
      <c r="C97" s="46">
        <v>148</v>
      </c>
      <c r="D97" s="16" t="s">
        <v>47</v>
      </c>
      <c r="E97" s="41"/>
      <c r="F97" s="31">
        <f>C97*E97</f>
        <v>0</v>
      </c>
    </row>
    <row r="98" spans="1:6" x14ac:dyDescent="0.2">
      <c r="A98" s="99"/>
      <c r="B98" s="65"/>
      <c r="C98" s="47"/>
      <c r="D98" s="48"/>
      <c r="E98" s="49"/>
      <c r="F98" s="49"/>
    </row>
    <row r="99" spans="1:6" x14ac:dyDescent="0.2">
      <c r="A99" s="100"/>
      <c r="B99" s="64"/>
      <c r="C99" s="50"/>
      <c r="D99" s="44"/>
      <c r="E99" s="45"/>
      <c r="F99" s="45"/>
    </row>
    <row r="100" spans="1:6" x14ac:dyDescent="0.2">
      <c r="A100" s="93">
        <f>COUNT($A$12:A99)+1</f>
        <v>18</v>
      </c>
      <c r="B100" s="35" t="s">
        <v>112</v>
      </c>
      <c r="C100" s="46"/>
      <c r="D100" s="16"/>
      <c r="E100" s="31"/>
      <c r="F100" s="32"/>
    </row>
    <row r="101" spans="1:6" ht="51" x14ac:dyDescent="0.2">
      <c r="A101" s="98"/>
      <c r="B101" s="36" t="s">
        <v>127</v>
      </c>
      <c r="C101" s="46"/>
      <c r="D101" s="16"/>
      <c r="E101" s="31"/>
      <c r="F101" s="32"/>
    </row>
    <row r="102" spans="1:6" ht="14.25" x14ac:dyDescent="0.2">
      <c r="A102" s="98"/>
      <c r="B102" s="36"/>
      <c r="C102" s="46">
        <v>6.4</v>
      </c>
      <c r="D102" s="16" t="s">
        <v>47</v>
      </c>
      <c r="E102" s="41"/>
      <c r="F102" s="31">
        <f>C102*E102</f>
        <v>0</v>
      </c>
    </row>
    <row r="103" spans="1:6" x14ac:dyDescent="0.2">
      <c r="A103" s="99"/>
      <c r="B103" s="65"/>
      <c r="C103" s="47"/>
      <c r="D103" s="48"/>
      <c r="E103" s="49"/>
      <c r="F103" s="49"/>
    </row>
    <row r="104" spans="1:6" x14ac:dyDescent="0.2">
      <c r="A104" s="100"/>
      <c r="B104" s="64"/>
      <c r="C104" s="50"/>
      <c r="D104" s="44"/>
      <c r="E104" s="45"/>
      <c r="F104" s="45"/>
    </row>
    <row r="105" spans="1:6" x14ac:dyDescent="0.2">
      <c r="A105" s="93">
        <f>COUNT($A$12:A104)+1</f>
        <v>19</v>
      </c>
      <c r="B105" s="35" t="s">
        <v>128</v>
      </c>
      <c r="C105" s="46"/>
      <c r="D105" s="16"/>
      <c r="E105" s="31"/>
      <c r="F105" s="31"/>
    </row>
    <row r="106" spans="1:6" ht="51" x14ac:dyDescent="0.2">
      <c r="A106" s="98"/>
      <c r="B106" s="36" t="s">
        <v>129</v>
      </c>
      <c r="C106" s="46"/>
      <c r="D106" s="16"/>
      <c r="E106" s="31"/>
      <c r="F106" s="31"/>
    </row>
    <row r="107" spans="1:6" ht="14.25" x14ac:dyDescent="0.2">
      <c r="A107" s="98"/>
      <c r="B107" s="36"/>
      <c r="C107" s="46">
        <v>104</v>
      </c>
      <c r="D107" s="16" t="s">
        <v>47</v>
      </c>
      <c r="E107" s="41"/>
      <c r="F107" s="31">
        <f>C107*E107</f>
        <v>0</v>
      </c>
    </row>
    <row r="108" spans="1:6" x14ac:dyDescent="0.2">
      <c r="A108" s="99"/>
      <c r="B108" s="65"/>
      <c r="C108" s="47"/>
      <c r="D108" s="48"/>
      <c r="E108" s="49"/>
      <c r="F108" s="49"/>
    </row>
    <row r="109" spans="1:6" x14ac:dyDescent="0.2">
      <c r="A109" s="100"/>
      <c r="B109" s="64"/>
      <c r="C109" s="50"/>
      <c r="D109" s="44"/>
      <c r="E109" s="45"/>
      <c r="F109" s="45"/>
    </row>
    <row r="110" spans="1:6" x14ac:dyDescent="0.2">
      <c r="A110" s="93">
        <f>COUNT($A$12:A109)+1</f>
        <v>20</v>
      </c>
      <c r="B110" s="35" t="s">
        <v>27</v>
      </c>
      <c r="C110" s="46"/>
      <c r="D110" s="16"/>
      <c r="E110" s="31"/>
      <c r="F110" s="31"/>
    </row>
    <row r="111" spans="1:6" ht="63.75" x14ac:dyDescent="0.2">
      <c r="A111" s="98"/>
      <c r="B111" s="36" t="s">
        <v>171</v>
      </c>
      <c r="C111" s="46"/>
      <c r="D111" s="16"/>
      <c r="E111" s="31"/>
      <c r="F111" s="31"/>
    </row>
    <row r="112" spans="1:6" ht="14.25" x14ac:dyDescent="0.2">
      <c r="A112" s="98"/>
      <c r="B112" s="36"/>
      <c r="C112" s="46">
        <v>432</v>
      </c>
      <c r="D112" s="16" t="s">
        <v>47</v>
      </c>
      <c r="E112" s="41"/>
      <c r="F112" s="31">
        <f>C112*E112</f>
        <v>0</v>
      </c>
    </row>
    <row r="113" spans="1:6" x14ac:dyDescent="0.2">
      <c r="A113" s="99"/>
      <c r="B113" s="65"/>
      <c r="C113" s="47"/>
      <c r="D113" s="48"/>
      <c r="E113" s="49"/>
      <c r="F113" s="49"/>
    </row>
    <row r="114" spans="1:6" x14ac:dyDescent="0.2">
      <c r="A114" s="100"/>
      <c r="B114" s="64"/>
      <c r="C114" s="50"/>
      <c r="D114" s="44"/>
      <c r="E114" s="45"/>
      <c r="F114" s="45"/>
    </row>
    <row r="115" spans="1:6" x14ac:dyDescent="0.2">
      <c r="A115" s="93">
        <f>COUNT($A$12:A114)+1</f>
        <v>21</v>
      </c>
      <c r="B115" s="35" t="s">
        <v>95</v>
      </c>
      <c r="C115" s="46"/>
      <c r="D115" s="16"/>
      <c r="E115" s="31"/>
      <c r="F115" s="31"/>
    </row>
    <row r="116" spans="1:6" ht="89.25" x14ac:dyDescent="0.2">
      <c r="A116" s="98"/>
      <c r="B116" s="36" t="s">
        <v>117</v>
      </c>
      <c r="C116" s="46"/>
      <c r="D116" s="16"/>
      <c r="E116" s="31"/>
      <c r="F116" s="31"/>
    </row>
    <row r="117" spans="1:6" ht="14.25" x14ac:dyDescent="0.2">
      <c r="A117" s="98"/>
      <c r="B117" s="36"/>
      <c r="C117" s="46">
        <v>151</v>
      </c>
      <c r="D117" s="16" t="s">
        <v>47</v>
      </c>
      <c r="E117" s="41"/>
      <c r="F117" s="31">
        <f>C117*E117</f>
        <v>0</v>
      </c>
    </row>
    <row r="118" spans="1:6" x14ac:dyDescent="0.2">
      <c r="A118" s="99"/>
      <c r="B118" s="65"/>
      <c r="C118" s="47"/>
      <c r="D118" s="48"/>
      <c r="E118" s="49"/>
      <c r="F118" s="49"/>
    </row>
    <row r="119" spans="1:6" x14ac:dyDescent="0.2">
      <c r="A119" s="100"/>
      <c r="B119" s="64"/>
      <c r="C119" s="50"/>
      <c r="D119" s="44"/>
      <c r="E119" s="45"/>
      <c r="F119" s="45"/>
    </row>
    <row r="120" spans="1:6" x14ac:dyDescent="0.2">
      <c r="A120" s="93">
        <f>COUNT($A$12:A119)+1</f>
        <v>22</v>
      </c>
      <c r="B120" s="35" t="s">
        <v>96</v>
      </c>
      <c r="C120" s="46"/>
      <c r="D120" s="16"/>
      <c r="E120" s="31"/>
      <c r="F120" s="32"/>
    </row>
    <row r="121" spans="1:6" ht="63.75" x14ac:dyDescent="0.2">
      <c r="A121" s="98"/>
      <c r="B121" s="36" t="s">
        <v>118</v>
      </c>
      <c r="C121" s="46"/>
      <c r="D121" s="16"/>
      <c r="E121" s="31"/>
      <c r="F121" s="32"/>
    </row>
    <row r="122" spans="1:6" ht="14.25" x14ac:dyDescent="0.2">
      <c r="A122" s="98"/>
      <c r="B122" s="36"/>
      <c r="C122" s="46">
        <v>136</v>
      </c>
      <c r="D122" s="16" t="s">
        <v>47</v>
      </c>
      <c r="E122" s="41"/>
      <c r="F122" s="31">
        <f>C122*E122</f>
        <v>0</v>
      </c>
    </row>
    <row r="123" spans="1:6" x14ac:dyDescent="0.2">
      <c r="A123" s="99"/>
      <c r="B123" s="65"/>
      <c r="C123" s="47"/>
      <c r="D123" s="48"/>
      <c r="E123" s="49"/>
      <c r="F123" s="49"/>
    </row>
    <row r="124" spans="1:6" x14ac:dyDescent="0.2">
      <c r="A124" s="100"/>
      <c r="B124" s="64"/>
      <c r="C124" s="50"/>
      <c r="D124" s="44"/>
      <c r="E124" s="45"/>
      <c r="F124" s="45"/>
    </row>
    <row r="125" spans="1:6" x14ac:dyDescent="0.2">
      <c r="A125" s="93">
        <f>COUNT($A$12:A124)+1</f>
        <v>23</v>
      </c>
      <c r="B125" s="35" t="s">
        <v>22</v>
      </c>
      <c r="C125" s="46"/>
      <c r="D125" s="16"/>
      <c r="E125" s="31"/>
      <c r="F125" s="32"/>
    </row>
    <row r="126" spans="1:6" ht="38.25" x14ac:dyDescent="0.2">
      <c r="A126" s="98"/>
      <c r="B126" s="36" t="s">
        <v>97</v>
      </c>
      <c r="C126" s="46"/>
      <c r="D126" s="16"/>
      <c r="E126" s="31"/>
      <c r="F126" s="32"/>
    </row>
    <row r="127" spans="1:6" ht="14.25" x14ac:dyDescent="0.2">
      <c r="A127" s="98"/>
      <c r="B127" s="36"/>
      <c r="C127" s="46">
        <v>540</v>
      </c>
      <c r="D127" s="16" t="s">
        <v>47</v>
      </c>
      <c r="E127" s="41"/>
      <c r="F127" s="31">
        <f>C127*E127</f>
        <v>0</v>
      </c>
    </row>
    <row r="128" spans="1:6" x14ac:dyDescent="0.2">
      <c r="A128" s="99"/>
      <c r="B128" s="65"/>
      <c r="C128" s="47"/>
      <c r="D128" s="48"/>
      <c r="E128" s="49"/>
      <c r="F128" s="49"/>
    </row>
    <row r="129" spans="1:6" x14ac:dyDescent="0.2">
      <c r="A129" s="100"/>
      <c r="B129" s="69"/>
      <c r="C129" s="50"/>
      <c r="D129" s="86"/>
      <c r="E129" s="70"/>
      <c r="F129" s="70"/>
    </row>
    <row r="130" spans="1:6" x14ac:dyDescent="0.2">
      <c r="A130" s="93">
        <f>COUNT($A$12:A129)+1</f>
        <v>24</v>
      </c>
      <c r="B130" s="35" t="s">
        <v>24</v>
      </c>
      <c r="C130" s="46"/>
      <c r="D130" s="16"/>
      <c r="E130" s="31"/>
      <c r="F130" s="31"/>
    </row>
    <row r="131" spans="1:6" ht="38.25" x14ac:dyDescent="0.2">
      <c r="A131" s="98"/>
      <c r="B131" s="36" t="s">
        <v>23</v>
      </c>
      <c r="C131" s="46"/>
      <c r="D131" s="16"/>
      <c r="E131" s="31"/>
      <c r="F131" s="32"/>
    </row>
    <row r="132" spans="1:6" ht="14.25" x14ac:dyDescent="0.2">
      <c r="A132" s="98"/>
      <c r="B132" s="36"/>
      <c r="C132" s="46">
        <v>360</v>
      </c>
      <c r="D132" s="16" t="s">
        <v>47</v>
      </c>
      <c r="E132" s="41"/>
      <c r="F132" s="31">
        <f>C132*E132</f>
        <v>0</v>
      </c>
    </row>
    <row r="133" spans="1:6" x14ac:dyDescent="0.2">
      <c r="A133" s="99"/>
      <c r="B133" s="65"/>
      <c r="C133" s="47"/>
      <c r="D133" s="48"/>
      <c r="E133" s="49"/>
      <c r="F133" s="49"/>
    </row>
    <row r="134" spans="1:6" x14ac:dyDescent="0.2">
      <c r="A134" s="100"/>
      <c r="B134" s="64"/>
      <c r="C134" s="50"/>
      <c r="D134" s="44"/>
      <c r="E134" s="45"/>
      <c r="F134" s="45"/>
    </row>
    <row r="135" spans="1:6" x14ac:dyDescent="0.2">
      <c r="A135" s="93">
        <f>COUNT($A$12:A134)+1</f>
        <v>25</v>
      </c>
      <c r="B135" s="35" t="s">
        <v>25</v>
      </c>
      <c r="C135" s="46"/>
      <c r="D135" s="16"/>
      <c r="E135" s="31"/>
      <c r="F135" s="31"/>
    </row>
    <row r="136" spans="1:6" ht="25.5" x14ac:dyDescent="0.2">
      <c r="A136" s="98"/>
      <c r="B136" s="36" t="s">
        <v>131</v>
      </c>
      <c r="C136" s="46"/>
      <c r="D136" s="16"/>
      <c r="E136" s="31"/>
      <c r="F136" s="32"/>
    </row>
    <row r="137" spans="1:6" ht="14.25" x14ac:dyDescent="0.2">
      <c r="A137" s="98"/>
      <c r="B137" s="36"/>
      <c r="C137" s="46">
        <v>240</v>
      </c>
      <c r="D137" s="16" t="s">
        <v>42</v>
      </c>
      <c r="E137" s="41"/>
      <c r="F137" s="31">
        <f>C137*E137</f>
        <v>0</v>
      </c>
    </row>
    <row r="138" spans="1:6" x14ac:dyDescent="0.2">
      <c r="A138" s="99"/>
      <c r="B138" s="65"/>
      <c r="C138" s="47"/>
      <c r="D138" s="48"/>
      <c r="E138" s="49"/>
      <c r="F138" s="49"/>
    </row>
    <row r="139" spans="1:6" x14ac:dyDescent="0.2">
      <c r="A139" s="100"/>
      <c r="B139" s="64"/>
      <c r="C139" s="50"/>
      <c r="D139" s="44"/>
      <c r="E139" s="45"/>
      <c r="F139" s="45"/>
    </row>
    <row r="140" spans="1:6" x14ac:dyDescent="0.2">
      <c r="A140" s="93">
        <f>COUNT($A$12:A139)+1</f>
        <v>26</v>
      </c>
      <c r="B140" s="35" t="s">
        <v>132</v>
      </c>
      <c r="C140" s="46"/>
      <c r="D140" s="16"/>
      <c r="E140" s="31"/>
      <c r="F140" s="31"/>
    </row>
    <row r="141" spans="1:6" ht="89.25" x14ac:dyDescent="0.2">
      <c r="A141" s="98"/>
      <c r="B141" s="36" t="s">
        <v>133</v>
      </c>
      <c r="C141" s="46"/>
      <c r="D141" s="16"/>
      <c r="E141" s="31"/>
      <c r="F141" s="31"/>
    </row>
    <row r="142" spans="1:6" ht="14.25" x14ac:dyDescent="0.2">
      <c r="A142" s="98"/>
      <c r="B142" s="35" t="s">
        <v>198</v>
      </c>
      <c r="C142" s="46">
        <v>84</v>
      </c>
      <c r="D142" s="16" t="s">
        <v>42</v>
      </c>
      <c r="E142" s="41"/>
      <c r="F142" s="31">
        <f t="shared" ref="F142" si="0">C142*E142</f>
        <v>0</v>
      </c>
    </row>
    <row r="143" spans="1:6" x14ac:dyDescent="0.2">
      <c r="A143" s="99"/>
      <c r="B143" s="65"/>
      <c r="C143" s="47"/>
      <c r="D143" s="48"/>
      <c r="E143" s="49"/>
      <c r="F143" s="49"/>
    </row>
    <row r="144" spans="1:6" x14ac:dyDescent="0.2">
      <c r="A144" s="100"/>
      <c r="B144" s="64"/>
      <c r="C144" s="50"/>
      <c r="D144" s="44"/>
      <c r="E144" s="45"/>
      <c r="F144" s="45"/>
    </row>
    <row r="145" spans="1:6" ht="25.5" x14ac:dyDescent="0.2">
      <c r="A145" s="93">
        <f>COUNT($A$12:A144)+1</f>
        <v>27</v>
      </c>
      <c r="B145" s="35" t="s">
        <v>222</v>
      </c>
      <c r="C145" s="46"/>
      <c r="D145" s="16"/>
      <c r="E145" s="31"/>
      <c r="F145" s="31"/>
    </row>
    <row r="146" spans="1:6" ht="102" x14ac:dyDescent="0.2">
      <c r="A146" s="98"/>
      <c r="B146" s="36" t="s">
        <v>250</v>
      </c>
      <c r="C146" s="46"/>
      <c r="D146" s="16"/>
      <c r="E146" s="31"/>
      <c r="F146" s="31"/>
    </row>
    <row r="147" spans="1:6" ht="14.25" x14ac:dyDescent="0.2">
      <c r="A147" s="98"/>
      <c r="B147" s="35" t="s">
        <v>198</v>
      </c>
      <c r="C147" s="46">
        <v>40</v>
      </c>
      <c r="D147" s="16" t="s">
        <v>42</v>
      </c>
      <c r="E147" s="41"/>
      <c r="F147" s="31">
        <f t="shared" ref="F147" si="1">C147*E147</f>
        <v>0</v>
      </c>
    </row>
    <row r="148" spans="1:6" x14ac:dyDescent="0.2">
      <c r="A148" s="99"/>
      <c r="B148" s="65"/>
      <c r="C148" s="47"/>
      <c r="D148" s="48"/>
      <c r="E148" s="49"/>
      <c r="F148" s="49"/>
    </row>
    <row r="149" spans="1:6" x14ac:dyDescent="0.2">
      <c r="A149" s="100"/>
      <c r="B149" s="64"/>
      <c r="C149" s="50"/>
      <c r="D149" s="44"/>
      <c r="E149" s="45"/>
      <c r="F149" s="45"/>
    </row>
    <row r="150" spans="1:6" x14ac:dyDescent="0.2">
      <c r="A150" s="93">
        <f>COUNT($A$12:A149)+1</f>
        <v>28</v>
      </c>
      <c r="B150" s="35" t="s">
        <v>138</v>
      </c>
      <c r="C150" s="46"/>
      <c r="D150" s="16"/>
      <c r="E150" s="31"/>
      <c r="F150" s="31"/>
    </row>
    <row r="151" spans="1:6" ht="51" x14ac:dyDescent="0.2">
      <c r="A151" s="98"/>
      <c r="B151" s="36" t="s">
        <v>139</v>
      </c>
      <c r="C151" s="46"/>
      <c r="D151" s="16"/>
      <c r="E151" s="31"/>
      <c r="F151" s="31"/>
    </row>
    <row r="152" spans="1:6" x14ac:dyDescent="0.2">
      <c r="A152" s="98"/>
      <c r="B152" s="105" t="s">
        <v>258</v>
      </c>
      <c r="C152" s="46">
        <v>15</v>
      </c>
      <c r="D152" s="16" t="s">
        <v>1</v>
      </c>
      <c r="E152" s="41"/>
      <c r="F152" s="31">
        <f>+E152*C152</f>
        <v>0</v>
      </c>
    </row>
    <row r="153" spans="1:6" x14ac:dyDescent="0.2">
      <c r="A153" s="99"/>
      <c r="B153" s="65"/>
      <c r="C153" s="47"/>
      <c r="D153" s="48"/>
      <c r="E153" s="49"/>
      <c r="F153" s="49"/>
    </row>
    <row r="154" spans="1:6" x14ac:dyDescent="0.2">
      <c r="A154" s="100"/>
      <c r="B154" s="64"/>
      <c r="C154" s="50"/>
      <c r="D154" s="44"/>
      <c r="E154" s="45"/>
      <c r="F154" s="45"/>
    </row>
    <row r="155" spans="1:6" x14ac:dyDescent="0.2">
      <c r="A155" s="93">
        <f>COUNT($A$12:A154)+1</f>
        <v>29</v>
      </c>
      <c r="B155" s="35" t="s">
        <v>140</v>
      </c>
      <c r="C155" s="46"/>
      <c r="D155" s="16"/>
      <c r="E155" s="31"/>
      <c r="F155" s="31"/>
    </row>
    <row r="156" spans="1:6" ht="38.25" x14ac:dyDescent="0.2">
      <c r="A156" s="98"/>
      <c r="B156" s="36" t="s">
        <v>246</v>
      </c>
      <c r="C156" s="46"/>
      <c r="D156" s="16"/>
      <c r="E156" s="31"/>
      <c r="F156" s="31"/>
    </row>
    <row r="157" spans="1:6" x14ac:dyDescent="0.2">
      <c r="A157" s="98"/>
      <c r="B157" s="35" t="s">
        <v>223</v>
      </c>
      <c r="C157" s="46"/>
      <c r="D157" s="16"/>
      <c r="E157" s="31"/>
      <c r="F157" s="31"/>
    </row>
    <row r="158" spans="1:6" x14ac:dyDescent="0.2">
      <c r="A158" s="98"/>
      <c r="B158" s="106" t="s">
        <v>256</v>
      </c>
      <c r="C158" s="46">
        <v>10</v>
      </c>
      <c r="D158" s="16" t="s">
        <v>1</v>
      </c>
      <c r="E158" s="41"/>
      <c r="F158" s="31">
        <f t="shared" ref="F158" si="2">C158*E158</f>
        <v>0</v>
      </c>
    </row>
    <row r="159" spans="1:6" x14ac:dyDescent="0.2">
      <c r="A159" s="99"/>
      <c r="B159" s="65"/>
      <c r="C159" s="47"/>
      <c r="D159" s="48"/>
      <c r="E159" s="49"/>
      <c r="F159" s="49"/>
    </row>
    <row r="160" spans="1:6" x14ac:dyDescent="0.2">
      <c r="A160" s="100"/>
      <c r="B160" s="64"/>
      <c r="C160" s="50"/>
      <c r="D160" s="44"/>
      <c r="E160" s="45"/>
      <c r="F160" s="45"/>
    </row>
    <row r="161" spans="1:6" ht="51" x14ac:dyDescent="0.2">
      <c r="A161" s="93">
        <f>COUNT($A$10:A160)+1</f>
        <v>30</v>
      </c>
      <c r="B161" s="35" t="s">
        <v>249</v>
      </c>
      <c r="C161" s="46"/>
      <c r="D161" s="16"/>
      <c r="E161" s="31"/>
      <c r="F161" s="31"/>
    </row>
    <row r="162" spans="1:6" ht="51" x14ac:dyDescent="0.2">
      <c r="A162" s="98"/>
      <c r="B162" s="36" t="s">
        <v>248</v>
      </c>
      <c r="C162" s="46"/>
      <c r="D162" s="16"/>
      <c r="E162" s="31"/>
      <c r="F162" s="31"/>
    </row>
    <row r="163" spans="1:6" ht="14.25" x14ac:dyDescent="0.2">
      <c r="A163" s="98"/>
      <c r="B163" s="35"/>
      <c r="C163" s="46">
        <v>0.6</v>
      </c>
      <c r="D163" s="16" t="s">
        <v>47</v>
      </c>
      <c r="E163" s="41"/>
      <c r="F163" s="31">
        <f>C163*E163</f>
        <v>0</v>
      </c>
    </row>
    <row r="164" spans="1:6" x14ac:dyDescent="0.2">
      <c r="A164" s="99"/>
      <c r="B164" s="65"/>
      <c r="C164" s="47"/>
      <c r="D164" s="48"/>
      <c r="E164" s="49"/>
      <c r="F164" s="49"/>
    </row>
    <row r="165" spans="1:6" x14ac:dyDescent="0.2">
      <c r="A165" s="100"/>
      <c r="B165" s="64"/>
      <c r="C165" s="50"/>
      <c r="D165" s="44"/>
      <c r="E165" s="45"/>
      <c r="F165" s="45"/>
    </row>
    <row r="166" spans="1:6" ht="38.25" x14ac:dyDescent="0.2">
      <c r="A166" s="93">
        <f>COUNT($A$10:A165)+1</f>
        <v>31</v>
      </c>
      <c r="B166" s="35" t="s">
        <v>247</v>
      </c>
      <c r="C166" s="46"/>
      <c r="D166" s="16"/>
      <c r="E166" s="31"/>
      <c r="F166" s="31"/>
    </row>
    <row r="167" spans="1:6" ht="51" x14ac:dyDescent="0.2">
      <c r="A167" s="98"/>
      <c r="B167" s="36" t="s">
        <v>145</v>
      </c>
      <c r="C167" s="46"/>
      <c r="D167" s="16"/>
      <c r="E167" s="31"/>
      <c r="F167" s="31"/>
    </row>
    <row r="168" spans="1:6" ht="14.25" x14ac:dyDescent="0.2">
      <c r="A168" s="98"/>
      <c r="B168" s="35"/>
      <c r="C168" s="46">
        <v>1</v>
      </c>
      <c r="D168" s="16" t="s">
        <v>47</v>
      </c>
      <c r="E168" s="41"/>
      <c r="F168" s="31">
        <f>C168*E168</f>
        <v>0</v>
      </c>
    </row>
    <row r="169" spans="1:6" x14ac:dyDescent="0.2">
      <c r="A169" s="99"/>
      <c r="B169" s="65"/>
      <c r="C169" s="47"/>
      <c r="D169" s="48"/>
      <c r="E169" s="49"/>
      <c r="F169" s="49"/>
    </row>
    <row r="170" spans="1:6" x14ac:dyDescent="0.2">
      <c r="A170" s="100"/>
      <c r="B170" s="64"/>
      <c r="C170" s="50"/>
      <c r="D170" s="44"/>
      <c r="E170" s="45"/>
      <c r="F170" s="45"/>
    </row>
    <row r="171" spans="1:6" x14ac:dyDescent="0.2">
      <c r="A171" s="93">
        <f>COUNT($A$10:A170)+1</f>
        <v>32</v>
      </c>
      <c r="B171" s="35" t="s">
        <v>146</v>
      </c>
      <c r="C171" s="46"/>
      <c r="D171" s="16"/>
      <c r="E171" s="31"/>
      <c r="F171" s="31"/>
    </row>
    <row r="172" spans="1:6" ht="114.75" x14ac:dyDescent="0.2">
      <c r="A172" s="98"/>
      <c r="B172" s="36" t="s">
        <v>147</v>
      </c>
      <c r="C172" s="46"/>
      <c r="D172" s="16"/>
      <c r="E172" s="31"/>
      <c r="F172" s="31"/>
    </row>
    <row r="173" spans="1:6" ht="14.25" x14ac:dyDescent="0.2">
      <c r="A173" s="98"/>
      <c r="B173" s="35"/>
      <c r="C173" s="46">
        <v>0.6</v>
      </c>
      <c r="D173" s="16" t="s">
        <v>42</v>
      </c>
      <c r="E173" s="41"/>
      <c r="F173" s="31">
        <f>C173*E173</f>
        <v>0</v>
      </c>
    </row>
    <row r="174" spans="1:6" x14ac:dyDescent="0.2">
      <c r="A174" s="99"/>
      <c r="B174" s="65"/>
      <c r="C174" s="47"/>
      <c r="D174" s="48"/>
      <c r="E174" s="49"/>
      <c r="F174" s="49"/>
    </row>
    <row r="175" spans="1:6" x14ac:dyDescent="0.2">
      <c r="A175" s="100"/>
      <c r="B175" s="64"/>
      <c r="C175" s="50"/>
      <c r="D175" s="44"/>
      <c r="E175" s="45"/>
      <c r="F175" s="45"/>
    </row>
    <row r="176" spans="1:6" x14ac:dyDescent="0.2">
      <c r="A176" s="93">
        <f>COUNT($A$10:A175)+1</f>
        <v>33</v>
      </c>
      <c r="B176" s="35" t="s">
        <v>148</v>
      </c>
      <c r="C176" s="46"/>
      <c r="D176" s="16"/>
      <c r="E176" s="31"/>
      <c r="F176" s="31"/>
    </row>
    <row r="177" spans="1:6" ht="114.75" x14ac:dyDescent="0.2">
      <c r="A177" s="98"/>
      <c r="B177" s="36" t="s">
        <v>149</v>
      </c>
      <c r="C177" s="46"/>
      <c r="D177" s="16"/>
      <c r="E177" s="31"/>
      <c r="F177" s="31"/>
    </row>
    <row r="178" spans="1:6" ht="14.25" x14ac:dyDescent="0.2">
      <c r="A178" s="98"/>
      <c r="B178" s="35"/>
      <c r="C178" s="46">
        <v>1</v>
      </c>
      <c r="D178" s="16" t="s">
        <v>42</v>
      </c>
      <c r="E178" s="41"/>
      <c r="F178" s="31">
        <f>C178*E178</f>
        <v>0</v>
      </c>
    </row>
    <row r="179" spans="1:6" x14ac:dyDescent="0.2">
      <c r="A179" s="99"/>
      <c r="B179" s="65"/>
      <c r="C179" s="47"/>
      <c r="D179" s="48"/>
      <c r="E179" s="49"/>
      <c r="F179" s="49"/>
    </row>
    <row r="180" spans="1:6" x14ac:dyDescent="0.2">
      <c r="A180" s="100"/>
      <c r="B180" s="64"/>
      <c r="C180" s="50"/>
      <c r="D180" s="44"/>
      <c r="E180" s="45"/>
      <c r="F180" s="45"/>
    </row>
    <row r="181" spans="1:6" x14ac:dyDescent="0.2">
      <c r="A181" s="93">
        <f>COUNT($A$12:A180)+1</f>
        <v>34</v>
      </c>
      <c r="B181" s="35" t="s">
        <v>134</v>
      </c>
      <c r="C181" s="46"/>
      <c r="D181" s="16"/>
      <c r="E181" s="31"/>
      <c r="F181" s="31"/>
    </row>
    <row r="182" spans="1:6" ht="267.75" x14ac:dyDescent="0.2">
      <c r="A182" s="98"/>
      <c r="B182" s="36" t="s">
        <v>135</v>
      </c>
      <c r="C182" s="46"/>
      <c r="D182" s="16"/>
      <c r="E182" s="31"/>
      <c r="F182" s="31"/>
    </row>
    <row r="183" spans="1:6" x14ac:dyDescent="0.2">
      <c r="A183" s="98"/>
      <c r="B183" s="36" t="s">
        <v>136</v>
      </c>
      <c r="C183" s="46"/>
      <c r="D183" s="16"/>
      <c r="E183" s="31"/>
      <c r="F183" s="31"/>
    </row>
    <row r="184" spans="1:6" ht="14.25" x14ac:dyDescent="0.2">
      <c r="A184" s="98"/>
      <c r="B184" s="105" t="s">
        <v>195</v>
      </c>
      <c r="C184" s="46">
        <v>3</v>
      </c>
      <c r="D184" s="16" t="s">
        <v>42</v>
      </c>
      <c r="E184" s="41"/>
      <c r="F184" s="31">
        <f t="shared" ref="F184" si="3">C184*E184</f>
        <v>0</v>
      </c>
    </row>
    <row r="185" spans="1:6" x14ac:dyDescent="0.2">
      <c r="A185" s="99"/>
      <c r="B185" s="65"/>
      <c r="C185" s="47"/>
      <c r="D185" s="48"/>
      <c r="E185" s="49"/>
      <c r="F185" s="49"/>
    </row>
    <row r="186" spans="1:6" x14ac:dyDescent="0.2">
      <c r="A186" s="100"/>
      <c r="B186" s="64"/>
      <c r="C186" s="50"/>
      <c r="D186" s="44"/>
      <c r="E186" s="45"/>
      <c r="F186" s="45"/>
    </row>
    <row r="187" spans="1:6" ht="25.5" x14ac:dyDescent="0.2">
      <c r="A187" s="93">
        <f>COUNT($A$10:A186)+1</f>
        <v>35</v>
      </c>
      <c r="B187" s="35" t="s">
        <v>196</v>
      </c>
      <c r="C187" s="46"/>
      <c r="D187" s="16"/>
      <c r="E187" s="31"/>
      <c r="F187" s="31"/>
    </row>
    <row r="188" spans="1:6" ht="178.5" x14ac:dyDescent="0.2">
      <c r="A188" s="98"/>
      <c r="B188" s="36" t="s">
        <v>197</v>
      </c>
      <c r="C188" s="46"/>
      <c r="D188" s="16"/>
      <c r="E188" s="31"/>
      <c r="F188" s="31"/>
    </row>
    <row r="189" spans="1:6" x14ac:dyDescent="0.2">
      <c r="A189" s="98"/>
      <c r="B189" s="35" t="s">
        <v>198</v>
      </c>
      <c r="C189" s="46">
        <v>2</v>
      </c>
      <c r="D189" s="16" t="s">
        <v>152</v>
      </c>
      <c r="E189" s="41"/>
      <c r="F189" s="31">
        <f>C189*E189</f>
        <v>0</v>
      </c>
    </row>
    <row r="190" spans="1:6" x14ac:dyDescent="0.2">
      <c r="A190" s="99"/>
      <c r="B190" s="65"/>
      <c r="C190" s="47"/>
      <c r="D190" s="48"/>
      <c r="E190" s="49"/>
      <c r="F190" s="49"/>
    </row>
    <row r="191" spans="1:6" x14ac:dyDescent="0.2">
      <c r="A191" s="100"/>
      <c r="B191" s="64"/>
      <c r="C191" s="50"/>
      <c r="D191" s="44"/>
      <c r="E191" s="45"/>
      <c r="F191" s="45"/>
    </row>
    <row r="192" spans="1:6" x14ac:dyDescent="0.2">
      <c r="A192" s="93">
        <f>COUNT($A$10:A190)+1</f>
        <v>36</v>
      </c>
      <c r="B192" s="35" t="s">
        <v>153</v>
      </c>
      <c r="C192" s="46"/>
      <c r="D192" s="16"/>
      <c r="E192" s="31"/>
      <c r="F192" s="31"/>
    </row>
    <row r="193" spans="1:6" ht="38.25" x14ac:dyDescent="0.2">
      <c r="A193" s="98"/>
      <c r="B193" s="36" t="s">
        <v>154</v>
      </c>
      <c r="C193" s="46"/>
      <c r="D193" s="16"/>
      <c r="E193" s="31"/>
      <c r="F193" s="31"/>
    </row>
    <row r="194" spans="1:6" x14ac:dyDescent="0.2">
      <c r="A194" s="98"/>
      <c r="B194" s="35"/>
      <c r="C194" s="46">
        <v>40</v>
      </c>
      <c r="D194" s="16" t="s">
        <v>1</v>
      </c>
      <c r="E194" s="41"/>
      <c r="F194" s="31">
        <f>C194*E194</f>
        <v>0</v>
      </c>
    </row>
    <row r="195" spans="1:6" x14ac:dyDescent="0.2">
      <c r="A195" s="99"/>
      <c r="B195" s="65"/>
      <c r="C195" s="47"/>
      <c r="D195" s="48"/>
      <c r="E195" s="49"/>
      <c r="F195" s="49"/>
    </row>
    <row r="196" spans="1:6" x14ac:dyDescent="0.2">
      <c r="A196" s="100"/>
      <c r="B196" s="64"/>
      <c r="C196" s="50"/>
      <c r="D196" s="44"/>
      <c r="E196" s="45"/>
      <c r="F196" s="45"/>
    </row>
    <row r="197" spans="1:6" x14ac:dyDescent="0.2">
      <c r="A197" s="93">
        <f>COUNT($A$10:A196)+1</f>
        <v>37</v>
      </c>
      <c r="B197" s="35" t="s">
        <v>155</v>
      </c>
      <c r="C197" s="46"/>
      <c r="D197" s="16"/>
      <c r="E197" s="31"/>
      <c r="F197" s="31"/>
    </row>
    <row r="198" spans="1:6" ht="89.25" x14ac:dyDescent="0.2">
      <c r="A198" s="98"/>
      <c r="B198" s="36" t="s">
        <v>156</v>
      </c>
      <c r="C198" s="46"/>
      <c r="D198" s="16"/>
      <c r="E198" s="31"/>
      <c r="F198" s="31"/>
    </row>
    <row r="199" spans="1:6" ht="14.25" x14ac:dyDescent="0.2">
      <c r="A199" s="98"/>
      <c r="B199" s="35"/>
      <c r="C199" s="46">
        <v>115</v>
      </c>
      <c r="D199" s="16" t="s">
        <v>42</v>
      </c>
      <c r="E199" s="41"/>
      <c r="F199" s="31">
        <f>C199*E199</f>
        <v>0</v>
      </c>
    </row>
    <row r="200" spans="1:6" x14ac:dyDescent="0.2">
      <c r="A200" s="99"/>
      <c r="B200" s="65"/>
      <c r="C200" s="47"/>
      <c r="D200" s="48"/>
      <c r="E200" s="49"/>
      <c r="F200" s="49"/>
    </row>
    <row r="201" spans="1:6" x14ac:dyDescent="0.2">
      <c r="A201" s="100"/>
      <c r="B201" s="64"/>
      <c r="C201" s="50"/>
      <c r="D201" s="44"/>
      <c r="E201" s="45"/>
      <c r="F201" s="45"/>
    </row>
    <row r="202" spans="1:6" x14ac:dyDescent="0.2">
      <c r="A202" s="93">
        <f>COUNT($A$10:A201)+1</f>
        <v>38</v>
      </c>
      <c r="B202" s="35" t="s">
        <v>157</v>
      </c>
      <c r="C202" s="46"/>
      <c r="D202" s="16"/>
      <c r="E202" s="31"/>
      <c r="F202" s="31"/>
    </row>
    <row r="203" spans="1:6" ht="38.25" x14ac:dyDescent="0.2">
      <c r="A203" s="98"/>
      <c r="B203" s="36" t="s">
        <v>158</v>
      </c>
      <c r="C203" s="46"/>
      <c r="D203" s="16"/>
      <c r="E203" s="31"/>
      <c r="F203" s="31"/>
    </row>
    <row r="204" spans="1:6" ht="14.25" x14ac:dyDescent="0.2">
      <c r="A204" s="98"/>
      <c r="B204" s="35"/>
      <c r="C204" s="46">
        <v>115</v>
      </c>
      <c r="D204" s="16" t="s">
        <v>42</v>
      </c>
      <c r="E204" s="41"/>
      <c r="F204" s="31">
        <f>C204*E204</f>
        <v>0</v>
      </c>
    </row>
    <row r="205" spans="1:6" x14ac:dyDescent="0.2">
      <c r="A205" s="99"/>
      <c r="B205" s="65"/>
      <c r="C205" s="47"/>
      <c r="D205" s="48"/>
      <c r="E205" s="49"/>
      <c r="F205" s="49"/>
    </row>
    <row r="206" spans="1:6" x14ac:dyDescent="0.2">
      <c r="A206" s="100"/>
      <c r="B206" s="64"/>
      <c r="C206" s="50"/>
      <c r="D206" s="44"/>
      <c r="E206" s="45"/>
      <c r="F206" s="45"/>
    </row>
    <row r="207" spans="1:6" x14ac:dyDescent="0.2">
      <c r="A207" s="93">
        <f>COUNT($A$10:A206)+1</f>
        <v>39</v>
      </c>
      <c r="B207" s="35" t="s">
        <v>161</v>
      </c>
      <c r="C207" s="46"/>
      <c r="D207" s="16"/>
      <c r="E207" s="31"/>
      <c r="F207" s="31"/>
    </row>
    <row r="208" spans="1:6" ht="63.75" x14ac:dyDescent="0.2">
      <c r="A208" s="98"/>
      <c r="B208" s="36" t="s">
        <v>162</v>
      </c>
      <c r="C208" s="46"/>
      <c r="D208" s="16"/>
      <c r="E208" s="31"/>
      <c r="F208" s="31"/>
    </row>
    <row r="209" spans="1:6" ht="14.25" x14ac:dyDescent="0.2">
      <c r="A209" s="98"/>
      <c r="B209" s="35"/>
      <c r="C209" s="46">
        <v>4.5999999999999996</v>
      </c>
      <c r="D209" s="16" t="s">
        <v>47</v>
      </c>
      <c r="E209" s="41"/>
      <c r="F209" s="31">
        <f>C209*E209</f>
        <v>0</v>
      </c>
    </row>
    <row r="210" spans="1:6" x14ac:dyDescent="0.2">
      <c r="A210" s="99"/>
      <c r="B210" s="65"/>
      <c r="C210" s="47"/>
      <c r="D210" s="48"/>
      <c r="E210" s="49"/>
      <c r="F210" s="49"/>
    </row>
    <row r="211" spans="1:6" x14ac:dyDescent="0.2">
      <c r="A211" s="100"/>
      <c r="B211" s="64"/>
      <c r="C211" s="50"/>
      <c r="D211" s="44"/>
      <c r="E211" s="45"/>
      <c r="F211" s="45"/>
    </row>
    <row r="212" spans="1:6" ht="25.5" x14ac:dyDescent="0.2">
      <c r="A212" s="93">
        <f>COUNT($A$12:A211)+1</f>
        <v>40</v>
      </c>
      <c r="B212" s="35" t="s">
        <v>100</v>
      </c>
      <c r="C212" s="46"/>
      <c r="D212" s="16"/>
      <c r="E212" s="31"/>
      <c r="F212" s="31"/>
    </row>
    <row r="213" spans="1:6" ht="102" x14ac:dyDescent="0.2">
      <c r="A213" s="98"/>
      <c r="B213" s="36" t="s">
        <v>109</v>
      </c>
      <c r="C213" s="46"/>
      <c r="D213" s="16"/>
      <c r="E213" s="31"/>
      <c r="F213" s="31"/>
    </row>
    <row r="214" spans="1:6" x14ac:dyDescent="0.2">
      <c r="A214" s="98"/>
      <c r="B214" s="36"/>
      <c r="C214" s="46">
        <v>2</v>
      </c>
      <c r="D214" s="16" t="s">
        <v>1</v>
      </c>
      <c r="E214" s="41"/>
      <c r="F214" s="31">
        <f>C214*E214</f>
        <v>0</v>
      </c>
    </row>
    <row r="215" spans="1:6" x14ac:dyDescent="0.2">
      <c r="A215" s="99"/>
      <c r="B215" s="65"/>
      <c r="C215" s="47"/>
      <c r="D215" s="48"/>
      <c r="E215" s="49"/>
      <c r="F215" s="49"/>
    </row>
    <row r="216" spans="1:6" x14ac:dyDescent="0.2">
      <c r="A216" s="100"/>
      <c r="B216" s="64"/>
      <c r="C216" s="50"/>
      <c r="D216" s="44"/>
      <c r="E216" s="45"/>
      <c r="F216" s="43"/>
    </row>
    <row r="217" spans="1:6" x14ac:dyDescent="0.2">
      <c r="A217" s="93">
        <f>COUNT($A$12:A216)+1</f>
        <v>41</v>
      </c>
      <c r="B217" s="35" t="s">
        <v>30</v>
      </c>
      <c r="C217" s="46"/>
      <c r="D217" s="16"/>
      <c r="E217" s="31"/>
      <c r="F217" s="32"/>
    </row>
    <row r="218" spans="1:6" ht="76.5" x14ac:dyDescent="0.2">
      <c r="A218" s="98"/>
      <c r="B218" s="36" t="s">
        <v>101</v>
      </c>
      <c r="C218" s="46"/>
      <c r="D218" s="16"/>
      <c r="E218" s="31"/>
      <c r="F218" s="32"/>
    </row>
    <row r="219" spans="1:6" ht="14.25" x14ac:dyDescent="0.2">
      <c r="A219" s="98"/>
      <c r="B219" s="36"/>
      <c r="C219" s="46">
        <v>7.5</v>
      </c>
      <c r="D219" s="16" t="s">
        <v>47</v>
      </c>
      <c r="E219" s="41"/>
      <c r="F219" s="31">
        <f>C219*E219</f>
        <v>0</v>
      </c>
    </row>
    <row r="220" spans="1:6" x14ac:dyDescent="0.2">
      <c r="A220" s="99"/>
      <c r="B220" s="65"/>
      <c r="C220" s="47"/>
      <c r="D220" s="48"/>
      <c r="E220" s="49"/>
      <c r="F220" s="49"/>
    </row>
    <row r="221" spans="1:6" x14ac:dyDescent="0.2">
      <c r="A221" s="100"/>
      <c r="B221" s="64"/>
      <c r="C221" s="50"/>
      <c r="D221" s="44"/>
      <c r="E221" s="45"/>
      <c r="F221" s="43"/>
    </row>
    <row r="222" spans="1:6" ht="25.5" x14ac:dyDescent="0.2">
      <c r="A222" s="93">
        <f>COUNT($A$12:A221)+1</f>
        <v>42</v>
      </c>
      <c r="B222" s="35" t="s">
        <v>32</v>
      </c>
      <c r="C222" s="46"/>
      <c r="D222" s="16"/>
      <c r="E222" s="31"/>
      <c r="F222" s="32"/>
    </row>
    <row r="223" spans="1:6" ht="38.25" x14ac:dyDescent="0.2">
      <c r="A223" s="98"/>
      <c r="B223" s="36" t="s">
        <v>31</v>
      </c>
      <c r="C223" s="46">
        <v>3</v>
      </c>
      <c r="D223" s="16" t="s">
        <v>47</v>
      </c>
      <c r="E223" s="41"/>
      <c r="F223" s="31">
        <f>C223*E223</f>
        <v>0</v>
      </c>
    </row>
    <row r="224" spans="1:6" x14ac:dyDescent="0.2">
      <c r="A224" s="99"/>
      <c r="B224" s="65"/>
      <c r="C224" s="47"/>
      <c r="D224" s="48"/>
      <c r="E224" s="49"/>
      <c r="F224" s="49"/>
    </row>
    <row r="225" spans="1:8" x14ac:dyDescent="0.2">
      <c r="A225" s="100"/>
      <c r="B225" s="69"/>
      <c r="C225" s="27"/>
      <c r="D225" s="28"/>
      <c r="E225" s="29"/>
      <c r="F225" s="27"/>
    </row>
    <row r="226" spans="1:8" ht="25.5" x14ac:dyDescent="0.2">
      <c r="A226" s="93">
        <f>COUNT($A$12:A225)+1</f>
        <v>43</v>
      </c>
      <c r="B226" s="35" t="s">
        <v>33</v>
      </c>
      <c r="C226" s="32"/>
      <c r="D226" s="16"/>
      <c r="E226" s="58"/>
      <c r="F226" s="32"/>
    </row>
    <row r="227" spans="1:8" ht="102" x14ac:dyDescent="0.2">
      <c r="A227" s="96"/>
      <c r="B227" s="36" t="s">
        <v>102</v>
      </c>
      <c r="C227" s="32"/>
      <c r="D227" s="60">
        <v>0.02</v>
      </c>
      <c r="E227" s="32"/>
      <c r="F227" s="31">
        <f>SUM(F6:F224)*D227</f>
        <v>0</v>
      </c>
    </row>
    <row r="228" spans="1:8" x14ac:dyDescent="0.2">
      <c r="A228" s="93"/>
      <c r="B228" s="87"/>
      <c r="C228" s="59"/>
      <c r="E228" s="26"/>
      <c r="F228" s="26"/>
    </row>
    <row r="229" spans="1:8" x14ac:dyDescent="0.2">
      <c r="A229" s="95"/>
      <c r="B229" s="88"/>
      <c r="C229" s="89"/>
      <c r="D229" s="90"/>
      <c r="E229" s="61"/>
      <c r="F229" s="49"/>
    </row>
    <row r="230" spans="1:8" x14ac:dyDescent="0.2">
      <c r="A230" s="97"/>
      <c r="B230" s="64"/>
      <c r="C230" s="43"/>
      <c r="D230" s="44"/>
      <c r="E230" s="91"/>
      <c r="F230" s="45"/>
    </row>
    <row r="231" spans="1:8" ht="25.5" x14ac:dyDescent="0.2">
      <c r="A231" s="93">
        <f>COUNT($A$12:A230)+1</f>
        <v>44</v>
      </c>
      <c r="B231" s="35" t="s">
        <v>173</v>
      </c>
      <c r="C231" s="32"/>
      <c r="D231" s="16"/>
      <c r="E231" s="58"/>
      <c r="F231" s="31"/>
    </row>
    <row r="232" spans="1:8" ht="38.25" x14ac:dyDescent="0.2">
      <c r="A232" s="96"/>
      <c r="B232" s="36" t="s">
        <v>34</v>
      </c>
      <c r="C232" s="32"/>
      <c r="D232" s="16"/>
      <c r="E232" s="32"/>
      <c r="F232" s="31"/>
    </row>
    <row r="233" spans="1:8" x14ac:dyDescent="0.2">
      <c r="A233" s="96"/>
      <c r="B233" s="36"/>
      <c r="C233" s="59"/>
      <c r="D233" s="60">
        <v>0.05</v>
      </c>
      <c r="E233" s="32"/>
      <c r="F233" s="31">
        <f>SUM(F12:F226)*D233</f>
        <v>0</v>
      </c>
    </row>
    <row r="234" spans="1:8" x14ac:dyDescent="0.2">
      <c r="A234" s="101"/>
      <c r="B234" s="65"/>
      <c r="C234" s="61"/>
      <c r="D234" s="48"/>
      <c r="E234" s="61"/>
      <c r="F234" s="61"/>
    </row>
    <row r="235" spans="1:8" x14ac:dyDescent="0.2">
      <c r="A235" s="96"/>
      <c r="B235" s="36"/>
      <c r="C235" s="32"/>
      <c r="D235" s="16"/>
      <c r="E235" s="32"/>
      <c r="F235" s="32"/>
    </row>
    <row r="236" spans="1:8" x14ac:dyDescent="0.2">
      <c r="A236" s="93">
        <f>COUNT($A$12:A234)+1</f>
        <v>45</v>
      </c>
      <c r="B236" s="35" t="s">
        <v>103</v>
      </c>
      <c r="C236" s="32"/>
      <c r="D236" s="16"/>
      <c r="E236" s="32"/>
      <c r="F236" s="32"/>
    </row>
    <row r="237" spans="1:8" ht="38.25" x14ac:dyDescent="0.2">
      <c r="A237" s="96"/>
      <c r="B237" s="36" t="s">
        <v>35</v>
      </c>
      <c r="C237" s="59"/>
      <c r="D237" s="60">
        <v>0.1</v>
      </c>
      <c r="E237" s="32"/>
      <c r="F237" s="31">
        <f>SUM(F12:F226)*D237</f>
        <v>0</v>
      </c>
    </row>
    <row r="238" spans="1:8" x14ac:dyDescent="0.2">
      <c r="A238" s="101"/>
      <c r="B238" s="66"/>
      <c r="C238" s="32"/>
      <c r="D238" s="16"/>
      <c r="E238" s="58"/>
      <c r="F238" s="32"/>
      <c r="H238" s="114"/>
    </row>
    <row r="239" spans="1:8" x14ac:dyDescent="0.2">
      <c r="A239" s="37"/>
      <c r="B239" s="67" t="s">
        <v>2</v>
      </c>
      <c r="C239" s="38"/>
      <c r="D239" s="39"/>
      <c r="E239" s="40" t="s">
        <v>46</v>
      </c>
      <c r="F239" s="40">
        <f>SUM(F11:F237)</f>
        <v>0</v>
      </c>
    </row>
    <row r="244" spans="6:6" x14ac:dyDescent="0.2">
      <c r="F244" s="113"/>
    </row>
  </sheetData>
  <sheetProtection algorithmName="SHA-512" hashValue="4mE3GN4xEGOHT4s1TlvCteTiZVK9PkZw6JX1WUCTkROtUL28tYHKemQsNFUyfU8qvJ99YnaBPzinGGtkXPrOmg==" saltValue="yD17OtNKXrGdjcxBvZXwcQ=="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8" manualBreakCount="8">
    <brk id="60" max="5" man="1"/>
    <brk id="87" max="5" man="1"/>
    <brk id="113" max="5" man="1"/>
    <brk id="138" max="5" man="1"/>
    <brk id="159" max="5" man="1"/>
    <brk id="179" max="5" man="1"/>
    <brk id="190" max="5" man="1"/>
    <brk id="215"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200"/>
  <sheetViews>
    <sheetView topLeftCell="A14" zoomScaleNormal="100" zoomScaleSheetLayoutView="100" workbookViewId="0">
      <selection activeCell="E24" sqref="E24"/>
    </sheetView>
  </sheetViews>
  <sheetFormatPr defaultColWidth="9.140625" defaultRowHeight="12.75" x14ac:dyDescent="0.2"/>
  <cols>
    <col min="1" max="1" width="7.7109375" style="22" customWidth="1"/>
    <col min="2" max="2" width="36.7109375" style="68" customWidth="1"/>
    <col min="3" max="3" width="7.7109375" style="137"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130"/>
      <c r="D1" s="23"/>
    </row>
    <row r="2" spans="1:6" x14ac:dyDescent="0.2">
      <c r="A2" s="21" t="s">
        <v>166</v>
      </c>
      <c r="B2" s="62" t="s">
        <v>7</v>
      </c>
      <c r="C2" s="130"/>
      <c r="D2" s="23"/>
    </row>
    <row r="3" spans="1:6" x14ac:dyDescent="0.2">
      <c r="A3" s="21" t="s">
        <v>240</v>
      </c>
      <c r="B3" s="62" t="s">
        <v>225</v>
      </c>
      <c r="C3" s="130"/>
      <c r="D3" s="23"/>
    </row>
    <row r="4" spans="1:6" x14ac:dyDescent="0.2">
      <c r="A4" s="21"/>
      <c r="B4" s="62" t="s">
        <v>176</v>
      </c>
      <c r="C4" s="130"/>
      <c r="D4" s="23"/>
    </row>
    <row r="5" spans="1:6" ht="76.5" x14ac:dyDescent="0.2">
      <c r="A5" s="107" t="s">
        <v>0</v>
      </c>
      <c r="B5" s="108" t="s">
        <v>39</v>
      </c>
      <c r="C5" s="138" t="s">
        <v>8</v>
      </c>
      <c r="D5" s="109" t="s">
        <v>9</v>
      </c>
      <c r="E5" s="110" t="s">
        <v>43</v>
      </c>
      <c r="F5" s="110" t="s">
        <v>44</v>
      </c>
    </row>
    <row r="6" spans="1:6" x14ac:dyDescent="0.2">
      <c r="A6" s="92">
        <v>1</v>
      </c>
      <c r="B6" s="63"/>
      <c r="C6" s="132"/>
      <c r="D6" s="28"/>
      <c r="E6" s="29"/>
      <c r="F6" s="27"/>
    </row>
    <row r="7" spans="1:6" x14ac:dyDescent="0.2">
      <c r="A7" s="102"/>
      <c r="B7" s="104" t="s">
        <v>126</v>
      </c>
      <c r="C7" s="13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133"/>
      <c r="D10" s="51"/>
      <c r="E10" s="52"/>
      <c r="F10" s="53"/>
    </row>
    <row r="11" spans="1:6" x14ac:dyDescent="0.2">
      <c r="A11" s="92"/>
      <c r="B11" s="63"/>
      <c r="C11" s="132"/>
      <c r="D11" s="28"/>
      <c r="E11" s="29"/>
      <c r="F11" s="27"/>
    </row>
    <row r="12" spans="1:6" x14ac:dyDescent="0.2">
      <c r="A12" s="93">
        <f>COUNT(A6+1)</f>
        <v>1</v>
      </c>
      <c r="B12" s="35" t="s">
        <v>10</v>
      </c>
      <c r="C12" s="46"/>
      <c r="D12" s="16"/>
      <c r="E12" s="31"/>
      <c r="F12" s="31"/>
    </row>
    <row r="13" spans="1:6" ht="51" x14ac:dyDescent="0.2">
      <c r="A13" s="93"/>
      <c r="B13" s="36" t="s">
        <v>50</v>
      </c>
      <c r="C13" s="46"/>
      <c r="D13" s="16"/>
      <c r="E13" s="31"/>
      <c r="F13" s="31"/>
    </row>
    <row r="14" spans="1:6" ht="14.25" x14ac:dyDescent="0.2">
      <c r="A14" s="93"/>
      <c r="B14" s="36"/>
      <c r="C14" s="46">
        <v>10</v>
      </c>
      <c r="D14" s="16" t="s">
        <v>42</v>
      </c>
      <c r="E14" s="41"/>
      <c r="F14" s="31">
        <f>C14*E14</f>
        <v>0</v>
      </c>
    </row>
    <row r="15" spans="1:6" x14ac:dyDescent="0.2">
      <c r="A15" s="95"/>
      <c r="B15" s="65"/>
      <c r="C15" s="47"/>
      <c r="D15" s="48"/>
      <c r="E15" s="49"/>
      <c r="F15" s="49"/>
    </row>
    <row r="16" spans="1:6" x14ac:dyDescent="0.2">
      <c r="A16" s="94"/>
      <c r="B16" s="64"/>
      <c r="C16" s="50"/>
      <c r="D16" s="44"/>
      <c r="E16" s="45"/>
      <c r="F16" s="43"/>
    </row>
    <row r="17" spans="1:6" x14ac:dyDescent="0.2">
      <c r="A17" s="93">
        <f>COUNT($A$12:A16)+1</f>
        <v>2</v>
      </c>
      <c r="B17" s="35" t="s">
        <v>19</v>
      </c>
      <c r="C17" s="46"/>
      <c r="D17" s="16"/>
      <c r="E17" s="31"/>
      <c r="F17" s="32"/>
    </row>
    <row r="18" spans="1:6" ht="63.75" x14ac:dyDescent="0.2">
      <c r="A18" s="93"/>
      <c r="B18" s="36" t="s">
        <v>41</v>
      </c>
      <c r="C18" s="46"/>
      <c r="D18" s="16"/>
      <c r="E18" s="31"/>
      <c r="F18" s="32"/>
    </row>
    <row r="19" spans="1:6" ht="14.25" x14ac:dyDescent="0.2">
      <c r="A19" s="93"/>
      <c r="B19" s="36"/>
      <c r="C19" s="46">
        <v>5</v>
      </c>
      <c r="D19" s="16" t="s">
        <v>42</v>
      </c>
      <c r="E19" s="41"/>
      <c r="F19" s="31">
        <f>C19*E19</f>
        <v>0</v>
      </c>
    </row>
    <row r="20" spans="1:6" x14ac:dyDescent="0.2">
      <c r="A20" s="95"/>
      <c r="B20" s="65"/>
      <c r="C20" s="47"/>
      <c r="D20" s="48"/>
      <c r="E20" s="49"/>
      <c r="F20" s="49"/>
    </row>
    <row r="21" spans="1:6" x14ac:dyDescent="0.2">
      <c r="A21" s="94"/>
      <c r="B21" s="64"/>
      <c r="C21" s="50"/>
      <c r="D21" s="44"/>
      <c r="E21" s="45"/>
      <c r="F21" s="43"/>
    </row>
    <row r="22" spans="1:6" ht="25.5" x14ac:dyDescent="0.2">
      <c r="A22" s="93">
        <f>COUNT($A$12:A21)+1</f>
        <v>3</v>
      </c>
      <c r="B22" s="35" t="s">
        <v>60</v>
      </c>
      <c r="C22" s="46"/>
      <c r="D22" s="33"/>
      <c r="E22" s="34"/>
      <c r="F22" s="32"/>
    </row>
    <row r="23" spans="1:6" ht="76.5" x14ac:dyDescent="0.2">
      <c r="A23" s="93"/>
      <c r="B23" s="36" t="s">
        <v>61</v>
      </c>
      <c r="C23" s="46"/>
      <c r="D23" s="33"/>
      <c r="E23" s="34"/>
      <c r="F23" s="32"/>
    </row>
    <row r="24" spans="1:6" ht="14.25" x14ac:dyDescent="0.2">
      <c r="A24" s="93"/>
      <c r="B24" s="36"/>
      <c r="C24" s="46">
        <v>50</v>
      </c>
      <c r="D24" s="33" t="s">
        <v>48</v>
      </c>
      <c r="E24" s="42"/>
      <c r="F24" s="31">
        <f>C24*E24</f>
        <v>0</v>
      </c>
    </row>
    <row r="25" spans="1:6" x14ac:dyDescent="0.2">
      <c r="A25" s="95"/>
      <c r="B25" s="65"/>
      <c r="C25" s="47"/>
      <c r="D25" s="75"/>
      <c r="E25" s="76"/>
      <c r="F25" s="49"/>
    </row>
    <row r="26" spans="1:6" x14ac:dyDescent="0.2">
      <c r="A26" s="94"/>
      <c r="B26" s="64"/>
      <c r="C26" s="50"/>
      <c r="D26" s="44"/>
      <c r="E26" s="45"/>
      <c r="F26" s="43"/>
    </row>
    <row r="27" spans="1:6" ht="38.25" x14ac:dyDescent="0.2">
      <c r="A27" s="93">
        <f>COUNT($A$12:A26)+1</f>
        <v>4</v>
      </c>
      <c r="B27" s="35" t="s">
        <v>62</v>
      </c>
      <c r="C27" s="46"/>
      <c r="D27" s="16"/>
      <c r="E27" s="31"/>
      <c r="F27" s="32"/>
    </row>
    <row r="28" spans="1:6" ht="63.75" x14ac:dyDescent="0.2">
      <c r="A28" s="93"/>
      <c r="B28" s="36" t="s">
        <v>63</v>
      </c>
      <c r="C28" s="46"/>
      <c r="D28" s="16"/>
      <c r="E28" s="31"/>
      <c r="F28" s="32"/>
    </row>
    <row r="29" spans="1:6" ht="14.25" x14ac:dyDescent="0.2">
      <c r="A29" s="93"/>
      <c r="B29" s="36"/>
      <c r="C29" s="46">
        <v>35</v>
      </c>
      <c r="D29" s="33" t="s">
        <v>48</v>
      </c>
      <c r="E29" s="42"/>
      <c r="F29" s="31">
        <f>C29*E29</f>
        <v>0</v>
      </c>
    </row>
    <row r="30" spans="1:6" x14ac:dyDescent="0.2">
      <c r="A30" s="95"/>
      <c r="B30" s="65"/>
      <c r="C30" s="47"/>
      <c r="D30" s="75"/>
      <c r="E30" s="76"/>
      <c r="F30" s="49"/>
    </row>
    <row r="31" spans="1:6" x14ac:dyDescent="0.2">
      <c r="A31" s="94"/>
      <c r="B31" s="64"/>
      <c r="C31" s="50"/>
      <c r="D31" s="44"/>
      <c r="E31" s="45"/>
      <c r="F31" s="43"/>
    </row>
    <row r="32" spans="1:6" x14ac:dyDescent="0.2">
      <c r="A32" s="93">
        <f>COUNT($A$12:A31)+1</f>
        <v>5</v>
      </c>
      <c r="B32" s="79" t="s">
        <v>66</v>
      </c>
      <c r="C32" s="46"/>
      <c r="D32" s="16"/>
      <c r="E32" s="31"/>
      <c r="F32" s="32"/>
    </row>
    <row r="33" spans="1:6" ht="76.5" x14ac:dyDescent="0.2">
      <c r="A33" s="93"/>
      <c r="B33" s="36" t="s">
        <v>67</v>
      </c>
      <c r="C33" s="46"/>
      <c r="D33" s="16"/>
      <c r="E33" s="31"/>
      <c r="F33" s="32"/>
    </row>
    <row r="34" spans="1:6" ht="14.25" x14ac:dyDescent="0.2">
      <c r="A34" s="93"/>
      <c r="B34" s="80"/>
      <c r="C34" s="46">
        <v>5</v>
      </c>
      <c r="D34" s="16" t="s">
        <v>42</v>
      </c>
      <c r="E34" s="41"/>
      <c r="F34" s="31">
        <f>E34*C34</f>
        <v>0</v>
      </c>
    </row>
    <row r="35" spans="1:6" x14ac:dyDescent="0.2">
      <c r="A35" s="95"/>
      <c r="B35" s="81"/>
      <c r="C35" s="47"/>
      <c r="D35" s="48"/>
      <c r="E35" s="49"/>
      <c r="F35" s="49"/>
    </row>
    <row r="36" spans="1:6" x14ac:dyDescent="0.2">
      <c r="A36" s="100"/>
      <c r="B36" s="64"/>
      <c r="C36" s="50"/>
      <c r="D36" s="44"/>
      <c r="E36" s="45"/>
      <c r="F36" s="43"/>
    </row>
    <row r="37" spans="1:6" x14ac:dyDescent="0.2">
      <c r="A37" s="93">
        <f>COUNT($A$12:A36)+1</f>
        <v>6</v>
      </c>
      <c r="B37" s="35" t="s">
        <v>16</v>
      </c>
      <c r="C37" s="46"/>
      <c r="D37" s="16"/>
      <c r="E37" s="31"/>
      <c r="F37" s="32"/>
    </row>
    <row r="38" spans="1:6" ht="51" x14ac:dyDescent="0.2">
      <c r="A38" s="98"/>
      <c r="B38" s="36" t="s">
        <v>36</v>
      </c>
      <c r="C38" s="46"/>
      <c r="D38" s="16"/>
      <c r="E38" s="31"/>
      <c r="F38" s="32"/>
    </row>
    <row r="39" spans="1:6" ht="14.25" x14ac:dyDescent="0.2">
      <c r="A39" s="98"/>
      <c r="B39" s="36"/>
      <c r="C39" s="46">
        <v>50</v>
      </c>
      <c r="D39" s="16" t="s">
        <v>48</v>
      </c>
      <c r="E39" s="41"/>
      <c r="F39" s="31">
        <f>C39*E39</f>
        <v>0</v>
      </c>
    </row>
    <row r="40" spans="1:6" x14ac:dyDescent="0.2">
      <c r="A40" s="99"/>
      <c r="B40" s="65"/>
      <c r="C40" s="47"/>
      <c r="D40" s="48"/>
      <c r="E40" s="49"/>
      <c r="F40" s="49"/>
    </row>
    <row r="41" spans="1:6" x14ac:dyDescent="0.2">
      <c r="A41" s="100"/>
      <c r="B41" s="64"/>
      <c r="C41" s="50"/>
      <c r="D41" s="44"/>
      <c r="E41" s="45"/>
      <c r="F41" s="43"/>
    </row>
    <row r="42" spans="1:6" x14ac:dyDescent="0.2">
      <c r="A42" s="93">
        <f>COUNT($A$12:A41)+1</f>
        <v>7</v>
      </c>
      <c r="B42" s="35" t="s">
        <v>76</v>
      </c>
      <c r="C42" s="46"/>
      <c r="D42" s="16"/>
      <c r="E42" s="31"/>
      <c r="F42" s="31"/>
    </row>
    <row r="43" spans="1:6" ht="51" x14ac:dyDescent="0.2">
      <c r="A43" s="98"/>
      <c r="B43" s="36" t="s">
        <v>77</v>
      </c>
      <c r="C43" s="46"/>
      <c r="D43" s="16"/>
      <c r="E43" s="31"/>
      <c r="F43" s="31"/>
    </row>
    <row r="44" spans="1:6" x14ac:dyDescent="0.2">
      <c r="A44" s="98"/>
      <c r="B44" s="36"/>
      <c r="C44" s="46">
        <v>1.5</v>
      </c>
      <c r="D44" s="16" t="s">
        <v>40</v>
      </c>
      <c r="E44" s="41"/>
      <c r="F44" s="31">
        <f>C44*E44</f>
        <v>0</v>
      </c>
    </row>
    <row r="45" spans="1:6" x14ac:dyDescent="0.2">
      <c r="A45" s="99"/>
      <c r="B45" s="65"/>
      <c r="C45" s="47"/>
      <c r="D45" s="48"/>
      <c r="E45" s="49"/>
      <c r="F45" s="49"/>
    </row>
    <row r="46" spans="1:6" x14ac:dyDescent="0.2">
      <c r="A46" s="100"/>
      <c r="B46" s="64"/>
      <c r="C46" s="50"/>
      <c r="D46" s="44"/>
      <c r="E46" s="45"/>
      <c r="F46" s="45"/>
    </row>
    <row r="47" spans="1:6" x14ac:dyDescent="0.2">
      <c r="A47" s="93">
        <f>COUNT($A$12:A46)+1</f>
        <v>8</v>
      </c>
      <c r="B47" s="35" t="s">
        <v>78</v>
      </c>
      <c r="C47" s="46"/>
      <c r="D47" s="16"/>
      <c r="E47" s="31"/>
      <c r="F47" s="31"/>
    </row>
    <row r="48" spans="1:6" ht="38.25" x14ac:dyDescent="0.2">
      <c r="A48" s="98"/>
      <c r="B48" s="36" t="s">
        <v>79</v>
      </c>
      <c r="C48" s="46"/>
      <c r="D48" s="16"/>
      <c r="E48" s="31"/>
      <c r="F48" s="31"/>
    </row>
    <row r="49" spans="1:6" ht="14.25" x14ac:dyDescent="0.2">
      <c r="A49" s="98"/>
      <c r="B49" s="36"/>
      <c r="C49" s="46">
        <v>15</v>
      </c>
      <c r="D49" s="16" t="s">
        <v>42</v>
      </c>
      <c r="E49" s="41"/>
      <c r="F49" s="31">
        <f>C49*E49</f>
        <v>0</v>
      </c>
    </row>
    <row r="50" spans="1:6" x14ac:dyDescent="0.2">
      <c r="A50" s="99"/>
      <c r="B50" s="65"/>
      <c r="C50" s="47"/>
      <c r="D50" s="48"/>
      <c r="E50" s="49"/>
      <c r="F50" s="49"/>
    </row>
    <row r="51" spans="1:6" x14ac:dyDescent="0.2">
      <c r="A51" s="100"/>
      <c r="B51" s="64"/>
      <c r="C51" s="50"/>
      <c r="D51" s="44"/>
      <c r="E51" s="45"/>
      <c r="F51" s="43"/>
    </row>
    <row r="52" spans="1:6" x14ac:dyDescent="0.2">
      <c r="A52" s="93">
        <f>COUNT($A$12:A51)+1</f>
        <v>9</v>
      </c>
      <c r="B52" s="35" t="s">
        <v>80</v>
      </c>
      <c r="C52" s="46"/>
      <c r="D52" s="16"/>
      <c r="E52" s="31"/>
      <c r="F52" s="32"/>
    </row>
    <row r="53" spans="1:6" ht="89.25" x14ac:dyDescent="0.2">
      <c r="A53" s="98"/>
      <c r="B53" s="36" t="s">
        <v>104</v>
      </c>
      <c r="C53" s="46"/>
      <c r="D53" s="16"/>
      <c r="E53" s="31"/>
      <c r="F53" s="32"/>
    </row>
    <row r="54" spans="1:6" x14ac:dyDescent="0.2">
      <c r="A54" s="98"/>
      <c r="B54" s="35" t="s">
        <v>81</v>
      </c>
      <c r="C54" s="46"/>
      <c r="D54" s="16"/>
      <c r="E54" s="31"/>
      <c r="F54" s="32"/>
    </row>
    <row r="55" spans="1:6" ht="25.5" x14ac:dyDescent="0.2">
      <c r="A55" s="98"/>
      <c r="B55" s="36" t="s">
        <v>82</v>
      </c>
      <c r="C55" s="46">
        <v>50</v>
      </c>
      <c r="D55" s="33" t="s">
        <v>48</v>
      </c>
      <c r="E55" s="42"/>
      <c r="F55" s="34">
        <f>C55*E55</f>
        <v>0</v>
      </c>
    </row>
    <row r="56" spans="1:6" ht="25.5" x14ac:dyDescent="0.2">
      <c r="A56" s="98"/>
      <c r="B56" s="36" t="s">
        <v>105</v>
      </c>
      <c r="C56" s="46">
        <v>50</v>
      </c>
      <c r="D56" s="33" t="s">
        <v>48</v>
      </c>
      <c r="E56" s="42"/>
      <c r="F56" s="34">
        <f>C56*E56</f>
        <v>0</v>
      </c>
    </row>
    <row r="57" spans="1:6" x14ac:dyDescent="0.2">
      <c r="A57" s="99"/>
      <c r="B57" s="65"/>
      <c r="C57" s="47"/>
      <c r="D57" s="75"/>
      <c r="E57" s="76"/>
      <c r="F57" s="76"/>
    </row>
    <row r="58" spans="1:6" x14ac:dyDescent="0.2">
      <c r="A58" s="100"/>
      <c r="B58" s="69"/>
      <c r="C58" s="50"/>
      <c r="D58" s="44"/>
      <c r="E58" s="45"/>
      <c r="F58" s="45"/>
    </row>
    <row r="59" spans="1:6" x14ac:dyDescent="0.2">
      <c r="A59" s="93">
        <f>COUNT($A$12:A58)+1</f>
        <v>10</v>
      </c>
      <c r="B59" s="35" t="s">
        <v>21</v>
      </c>
      <c r="C59" s="46"/>
      <c r="D59" s="16"/>
      <c r="E59" s="31"/>
      <c r="F59" s="31"/>
    </row>
    <row r="60" spans="1:6" ht="25.5" x14ac:dyDescent="0.2">
      <c r="A60" s="98"/>
      <c r="B60" s="36" t="s">
        <v>20</v>
      </c>
      <c r="C60" s="46"/>
      <c r="D60" s="16"/>
      <c r="E60" s="31"/>
      <c r="F60" s="32"/>
    </row>
    <row r="61" spans="1:6" ht="14.25" x14ac:dyDescent="0.2">
      <c r="A61" s="98"/>
      <c r="B61" s="36"/>
      <c r="C61" s="46">
        <v>16</v>
      </c>
      <c r="D61" s="16" t="s">
        <v>48</v>
      </c>
      <c r="E61" s="41"/>
      <c r="F61" s="31">
        <f>C61*E61</f>
        <v>0</v>
      </c>
    </row>
    <row r="62" spans="1:6" x14ac:dyDescent="0.2">
      <c r="A62" s="99"/>
      <c r="B62" s="65"/>
      <c r="C62" s="47"/>
      <c r="D62" s="48"/>
      <c r="E62" s="49"/>
      <c r="F62" s="49"/>
    </row>
    <row r="63" spans="1:6" x14ac:dyDescent="0.2">
      <c r="A63" s="100"/>
      <c r="B63" s="64"/>
      <c r="C63" s="50"/>
      <c r="D63" s="44"/>
      <c r="E63" s="45"/>
      <c r="F63" s="45"/>
    </row>
    <row r="64" spans="1:6" ht="25.5" x14ac:dyDescent="0.2">
      <c r="A64" s="93">
        <f>COUNT($A$12:A63)+1</f>
        <v>11</v>
      </c>
      <c r="B64" s="35" t="s">
        <v>94</v>
      </c>
      <c r="C64" s="46"/>
      <c r="D64" s="16"/>
      <c r="E64" s="31"/>
      <c r="F64" s="32"/>
    </row>
    <row r="65" spans="1:6" ht="63.75" x14ac:dyDescent="0.2">
      <c r="A65" s="98"/>
      <c r="B65" s="36" t="s">
        <v>174</v>
      </c>
      <c r="C65" s="46"/>
      <c r="D65" s="16"/>
      <c r="E65" s="31"/>
      <c r="F65" s="32"/>
    </row>
    <row r="66" spans="1:6" ht="14.25" x14ac:dyDescent="0.2">
      <c r="A66" s="98"/>
      <c r="B66" s="36" t="s">
        <v>37</v>
      </c>
      <c r="C66" s="46">
        <v>76</v>
      </c>
      <c r="D66" s="16" t="s">
        <v>47</v>
      </c>
      <c r="E66" s="41"/>
      <c r="F66" s="31">
        <f>C66*E66</f>
        <v>0</v>
      </c>
    </row>
    <row r="67" spans="1:6" ht="14.25" x14ac:dyDescent="0.2">
      <c r="A67" s="98"/>
      <c r="B67" s="36" t="s">
        <v>38</v>
      </c>
      <c r="C67" s="46">
        <v>20</v>
      </c>
      <c r="D67" s="16" t="s">
        <v>47</v>
      </c>
      <c r="E67" s="41"/>
      <c r="F67" s="31">
        <f>C67*E67</f>
        <v>0</v>
      </c>
    </row>
    <row r="68" spans="1:6" x14ac:dyDescent="0.2">
      <c r="A68" s="99"/>
      <c r="B68" s="65"/>
      <c r="C68" s="47"/>
      <c r="D68" s="48"/>
      <c r="E68" s="49"/>
      <c r="F68" s="49"/>
    </row>
    <row r="69" spans="1:6" x14ac:dyDescent="0.2">
      <c r="A69" s="100"/>
      <c r="B69" s="64"/>
      <c r="C69" s="50"/>
      <c r="D69" s="44"/>
      <c r="E69" s="45"/>
      <c r="F69" s="45"/>
    </row>
    <row r="70" spans="1:6" x14ac:dyDescent="0.2">
      <c r="A70" s="93">
        <f>COUNT($A$12:A69)+1</f>
        <v>12</v>
      </c>
      <c r="B70" s="35" t="s">
        <v>112</v>
      </c>
      <c r="C70" s="46"/>
      <c r="D70" s="16"/>
      <c r="E70" s="31"/>
      <c r="F70" s="32"/>
    </row>
    <row r="71" spans="1:6" ht="51" x14ac:dyDescent="0.2">
      <c r="A71" s="98"/>
      <c r="B71" s="36" t="s">
        <v>127</v>
      </c>
      <c r="C71" s="46"/>
      <c r="D71" s="16"/>
      <c r="E71" s="31"/>
      <c r="F71" s="32"/>
    </row>
    <row r="72" spans="1:6" ht="14.25" x14ac:dyDescent="0.2">
      <c r="A72" s="98"/>
      <c r="B72" s="36"/>
      <c r="C72" s="46">
        <v>0.5</v>
      </c>
      <c r="D72" s="16" t="s">
        <v>47</v>
      </c>
      <c r="E72" s="41"/>
      <c r="F72" s="31">
        <f>C72*E72</f>
        <v>0</v>
      </c>
    </row>
    <row r="73" spans="1:6" x14ac:dyDescent="0.2">
      <c r="A73" s="99"/>
      <c r="B73" s="65"/>
      <c r="C73" s="47"/>
      <c r="D73" s="48"/>
      <c r="E73" s="49"/>
      <c r="F73" s="49"/>
    </row>
    <row r="74" spans="1:6" x14ac:dyDescent="0.2">
      <c r="A74" s="100"/>
      <c r="B74" s="64"/>
      <c r="C74" s="50"/>
      <c r="D74" s="44"/>
      <c r="E74" s="45"/>
      <c r="F74" s="45"/>
    </row>
    <row r="75" spans="1:6" x14ac:dyDescent="0.2">
      <c r="A75" s="93">
        <f>COUNT($A$12:A74)+1</f>
        <v>13</v>
      </c>
      <c r="B75" s="35" t="s">
        <v>128</v>
      </c>
      <c r="C75" s="46"/>
      <c r="D75" s="16"/>
      <c r="E75" s="31"/>
      <c r="F75" s="31"/>
    </row>
    <row r="76" spans="1:6" ht="51" x14ac:dyDescent="0.2">
      <c r="A76" s="98"/>
      <c r="B76" s="36" t="s">
        <v>129</v>
      </c>
      <c r="C76" s="46"/>
      <c r="D76" s="16"/>
      <c r="E76" s="31"/>
      <c r="F76" s="31"/>
    </row>
    <row r="77" spans="1:6" ht="14.25" x14ac:dyDescent="0.2">
      <c r="A77" s="98"/>
      <c r="B77" s="36"/>
      <c r="C77" s="46">
        <v>8</v>
      </c>
      <c r="D77" s="16" t="s">
        <v>47</v>
      </c>
      <c r="E77" s="41"/>
      <c r="F77" s="31">
        <f>C77*E77</f>
        <v>0</v>
      </c>
    </row>
    <row r="78" spans="1:6" x14ac:dyDescent="0.2">
      <c r="A78" s="99"/>
      <c r="B78" s="65"/>
      <c r="C78" s="47"/>
      <c r="D78" s="48"/>
      <c r="E78" s="49"/>
      <c r="F78" s="49"/>
    </row>
    <row r="79" spans="1:6" x14ac:dyDescent="0.2">
      <c r="A79" s="100"/>
      <c r="B79" s="64"/>
      <c r="C79" s="50"/>
      <c r="D79" s="44"/>
      <c r="E79" s="45"/>
      <c r="F79" s="45"/>
    </row>
    <row r="80" spans="1:6" x14ac:dyDescent="0.2">
      <c r="A80" s="93">
        <f>COUNT($A$12:A79)+1</f>
        <v>14</v>
      </c>
      <c r="B80" s="35" t="s">
        <v>27</v>
      </c>
      <c r="C80" s="46"/>
      <c r="D80" s="16"/>
      <c r="E80" s="31"/>
      <c r="F80" s="31"/>
    </row>
    <row r="81" spans="1:6" ht="63.75" x14ac:dyDescent="0.2">
      <c r="A81" s="98"/>
      <c r="B81" s="36" t="s">
        <v>171</v>
      </c>
      <c r="C81" s="46"/>
      <c r="D81" s="16"/>
      <c r="E81" s="31"/>
      <c r="F81" s="31"/>
    </row>
    <row r="82" spans="1:6" ht="14.25" x14ac:dyDescent="0.2">
      <c r="A82" s="98"/>
      <c r="B82" s="36"/>
      <c r="C82" s="46">
        <v>67</v>
      </c>
      <c r="D82" s="16" t="s">
        <v>47</v>
      </c>
      <c r="E82" s="41"/>
      <c r="F82" s="31">
        <f>C82*E82</f>
        <v>0</v>
      </c>
    </row>
    <row r="83" spans="1:6" x14ac:dyDescent="0.2">
      <c r="A83" s="99"/>
      <c r="B83" s="65"/>
      <c r="C83" s="47"/>
      <c r="D83" s="48"/>
      <c r="E83" s="49"/>
      <c r="F83" s="49"/>
    </row>
    <row r="84" spans="1:6" x14ac:dyDescent="0.2">
      <c r="A84" s="100"/>
      <c r="B84" s="64"/>
      <c r="C84" s="50"/>
      <c r="D84" s="44"/>
      <c r="E84" s="45"/>
      <c r="F84" s="45"/>
    </row>
    <row r="85" spans="1:6" x14ac:dyDescent="0.2">
      <c r="A85" s="93">
        <f>COUNT($A$12:A84)+1</f>
        <v>15</v>
      </c>
      <c r="B85" s="35" t="s">
        <v>95</v>
      </c>
      <c r="C85" s="46"/>
      <c r="D85" s="16"/>
      <c r="E85" s="31"/>
      <c r="F85" s="31"/>
    </row>
    <row r="86" spans="1:6" ht="89.25" x14ac:dyDescent="0.2">
      <c r="A86" s="98"/>
      <c r="B86" s="36" t="s">
        <v>117</v>
      </c>
      <c r="C86" s="46"/>
      <c r="D86" s="16"/>
      <c r="E86" s="31"/>
      <c r="F86" s="31"/>
    </row>
    <row r="87" spans="1:6" ht="14.25" x14ac:dyDescent="0.2">
      <c r="A87" s="98"/>
      <c r="B87" s="36"/>
      <c r="C87" s="46">
        <v>14.5</v>
      </c>
      <c r="D87" s="16" t="s">
        <v>47</v>
      </c>
      <c r="E87" s="41"/>
      <c r="F87" s="31">
        <f>C87*E87</f>
        <v>0</v>
      </c>
    </row>
    <row r="88" spans="1:6" x14ac:dyDescent="0.2">
      <c r="A88" s="99"/>
      <c r="B88" s="65"/>
      <c r="C88" s="47"/>
      <c r="D88" s="48"/>
      <c r="E88" s="49"/>
      <c r="F88" s="49"/>
    </row>
    <row r="89" spans="1:6" x14ac:dyDescent="0.2">
      <c r="A89" s="100"/>
      <c r="B89" s="64"/>
      <c r="C89" s="50"/>
      <c r="D89" s="44"/>
      <c r="E89" s="45"/>
      <c r="F89" s="45"/>
    </row>
    <row r="90" spans="1:6" x14ac:dyDescent="0.2">
      <c r="A90" s="93">
        <f>COUNT($A$12:A89)+1</f>
        <v>16</v>
      </c>
      <c r="B90" s="35" t="s">
        <v>96</v>
      </c>
      <c r="C90" s="46"/>
      <c r="D90" s="16"/>
      <c r="E90" s="31"/>
      <c r="F90" s="32"/>
    </row>
    <row r="91" spans="1:6" ht="63.75" x14ac:dyDescent="0.2">
      <c r="A91" s="98"/>
      <c r="B91" s="36" t="s">
        <v>118</v>
      </c>
      <c r="C91" s="46"/>
      <c r="D91" s="16"/>
      <c r="E91" s="31"/>
      <c r="F91" s="32"/>
    </row>
    <row r="92" spans="1:6" ht="14.25" x14ac:dyDescent="0.2">
      <c r="A92" s="98"/>
      <c r="B92" s="36"/>
      <c r="C92" s="46">
        <v>13.5</v>
      </c>
      <c r="D92" s="16" t="s">
        <v>47</v>
      </c>
      <c r="E92" s="41"/>
      <c r="F92" s="31">
        <f>C92*E92</f>
        <v>0</v>
      </c>
    </row>
    <row r="93" spans="1:6" x14ac:dyDescent="0.2">
      <c r="A93" s="99"/>
      <c r="B93" s="65"/>
      <c r="C93" s="47"/>
      <c r="D93" s="48"/>
      <c r="E93" s="49"/>
      <c r="F93" s="49"/>
    </row>
    <row r="94" spans="1:6" x14ac:dyDescent="0.2">
      <c r="A94" s="100"/>
      <c r="B94" s="64"/>
      <c r="C94" s="50"/>
      <c r="D94" s="44"/>
      <c r="E94" s="45"/>
      <c r="F94" s="45"/>
    </row>
    <row r="95" spans="1:6" x14ac:dyDescent="0.2">
      <c r="A95" s="93">
        <f>COUNT($A$12:A94)+1</f>
        <v>17</v>
      </c>
      <c r="B95" s="35" t="s">
        <v>22</v>
      </c>
      <c r="C95" s="46"/>
      <c r="D95" s="16"/>
      <c r="E95" s="31"/>
      <c r="F95" s="32"/>
    </row>
    <row r="96" spans="1:6" ht="38.25" x14ac:dyDescent="0.2">
      <c r="A96" s="98"/>
      <c r="B96" s="36" t="s">
        <v>97</v>
      </c>
      <c r="C96" s="46"/>
      <c r="D96" s="16"/>
      <c r="E96" s="31"/>
      <c r="F96" s="32"/>
    </row>
    <row r="97" spans="1:6" ht="14.25" x14ac:dyDescent="0.2">
      <c r="A97" s="98"/>
      <c r="B97" s="36"/>
      <c r="C97" s="46">
        <v>84</v>
      </c>
      <c r="D97" s="16" t="s">
        <v>47</v>
      </c>
      <c r="E97" s="41"/>
      <c r="F97" s="31">
        <f>C97*E97</f>
        <v>0</v>
      </c>
    </row>
    <row r="98" spans="1:6" x14ac:dyDescent="0.2">
      <c r="A98" s="99"/>
      <c r="B98" s="65"/>
      <c r="C98" s="47"/>
      <c r="D98" s="48"/>
      <c r="E98" s="49"/>
      <c r="F98" s="49"/>
    </row>
    <row r="99" spans="1:6" x14ac:dyDescent="0.2">
      <c r="A99" s="100"/>
      <c r="B99" s="69"/>
      <c r="C99" s="50"/>
      <c r="D99" s="86"/>
      <c r="E99" s="70"/>
      <c r="F99" s="70"/>
    </row>
    <row r="100" spans="1:6" x14ac:dyDescent="0.2">
      <c r="A100" s="93">
        <f>COUNT($A$12:A99)+1</f>
        <v>18</v>
      </c>
      <c r="B100" s="35" t="s">
        <v>24</v>
      </c>
      <c r="C100" s="46"/>
      <c r="D100" s="16"/>
      <c r="E100" s="31"/>
      <c r="F100" s="31"/>
    </row>
    <row r="101" spans="1:6" ht="38.25" x14ac:dyDescent="0.2">
      <c r="A101" s="98"/>
      <c r="B101" s="36" t="s">
        <v>23</v>
      </c>
      <c r="C101" s="46"/>
      <c r="D101" s="16"/>
      <c r="E101" s="31"/>
      <c r="F101" s="32"/>
    </row>
    <row r="102" spans="1:6" ht="14.25" x14ac:dyDescent="0.2">
      <c r="A102" s="98"/>
      <c r="B102" s="36"/>
      <c r="C102" s="46">
        <v>35</v>
      </c>
      <c r="D102" s="16" t="s">
        <v>47</v>
      </c>
      <c r="E102" s="41"/>
      <c r="F102" s="31">
        <f>C102*E102</f>
        <v>0</v>
      </c>
    </row>
    <row r="103" spans="1:6" x14ac:dyDescent="0.2">
      <c r="A103" s="99"/>
      <c r="B103" s="65"/>
      <c r="C103" s="47"/>
      <c r="D103" s="48"/>
      <c r="E103" s="49"/>
      <c r="F103" s="49"/>
    </row>
    <row r="104" spans="1:6" x14ac:dyDescent="0.2">
      <c r="A104" s="100"/>
      <c r="B104" s="64"/>
      <c r="C104" s="50"/>
      <c r="D104" s="44"/>
      <c r="E104" s="45"/>
      <c r="F104" s="45"/>
    </row>
    <row r="105" spans="1:6" x14ac:dyDescent="0.2">
      <c r="A105" s="93">
        <f>COUNT($A$12:A104)+1</f>
        <v>19</v>
      </c>
      <c r="B105" s="35" t="s">
        <v>25</v>
      </c>
      <c r="C105" s="46"/>
      <c r="D105" s="16"/>
      <c r="E105" s="31"/>
      <c r="F105" s="31"/>
    </row>
    <row r="106" spans="1:6" ht="25.5" x14ac:dyDescent="0.2">
      <c r="A106" s="98"/>
      <c r="B106" s="36" t="s">
        <v>131</v>
      </c>
      <c r="C106" s="46"/>
      <c r="D106" s="16"/>
      <c r="E106" s="31"/>
      <c r="F106" s="32"/>
    </row>
    <row r="107" spans="1:6" ht="14.25" x14ac:dyDescent="0.2">
      <c r="A107" s="98"/>
      <c r="B107" s="36"/>
      <c r="C107" s="46">
        <v>20</v>
      </c>
      <c r="D107" s="16" t="s">
        <v>42</v>
      </c>
      <c r="E107" s="41"/>
      <c r="F107" s="31">
        <f>C107*E107</f>
        <v>0</v>
      </c>
    </row>
    <row r="108" spans="1:6" x14ac:dyDescent="0.2">
      <c r="A108" s="99"/>
      <c r="B108" s="65"/>
      <c r="C108" s="47"/>
      <c r="D108" s="48"/>
      <c r="E108" s="49"/>
      <c r="F108" s="49"/>
    </row>
    <row r="109" spans="1:6" x14ac:dyDescent="0.2">
      <c r="A109" s="100"/>
      <c r="B109" s="64"/>
      <c r="C109" s="50"/>
      <c r="D109" s="44"/>
      <c r="E109" s="45"/>
      <c r="F109" s="45"/>
    </row>
    <row r="110" spans="1:6" ht="25.5" x14ac:dyDescent="0.2">
      <c r="A110" s="93">
        <f>COUNT($A$12:A109)+1</f>
        <v>20</v>
      </c>
      <c r="B110" s="35" t="s">
        <v>222</v>
      </c>
      <c r="C110" s="46"/>
      <c r="D110" s="16"/>
      <c r="E110" s="31"/>
      <c r="F110" s="31"/>
    </row>
    <row r="111" spans="1:6" ht="102" x14ac:dyDescent="0.2">
      <c r="A111" s="98"/>
      <c r="B111" s="36" t="s">
        <v>254</v>
      </c>
      <c r="C111" s="46"/>
      <c r="D111" s="16"/>
      <c r="E111" s="31"/>
      <c r="F111" s="31"/>
    </row>
    <row r="112" spans="1:6" ht="14.25" x14ac:dyDescent="0.2">
      <c r="A112" s="98"/>
      <c r="B112" s="35" t="s">
        <v>226</v>
      </c>
      <c r="C112" s="46">
        <v>10</v>
      </c>
      <c r="D112" s="16" t="s">
        <v>42</v>
      </c>
      <c r="E112" s="41"/>
      <c r="F112" s="31">
        <f t="shared" ref="F112" si="0">C112*E112</f>
        <v>0</v>
      </c>
    </row>
    <row r="113" spans="1:6" x14ac:dyDescent="0.2">
      <c r="A113" s="99"/>
      <c r="B113" s="65"/>
      <c r="C113" s="47"/>
      <c r="D113" s="48"/>
      <c r="E113" s="49"/>
      <c r="F113" s="49"/>
    </row>
    <row r="114" spans="1:6" x14ac:dyDescent="0.2">
      <c r="A114" s="100"/>
      <c r="B114" s="64"/>
      <c r="C114" s="50"/>
      <c r="D114" s="44"/>
      <c r="E114" s="45"/>
      <c r="F114" s="45"/>
    </row>
    <row r="115" spans="1:6" x14ac:dyDescent="0.2">
      <c r="A115" s="93">
        <f>COUNT($A$12:A114)+1</f>
        <v>21</v>
      </c>
      <c r="B115" s="35" t="s">
        <v>138</v>
      </c>
      <c r="C115" s="46"/>
      <c r="D115" s="16"/>
      <c r="E115" s="31"/>
      <c r="F115" s="31"/>
    </row>
    <row r="116" spans="1:6" ht="51" x14ac:dyDescent="0.2">
      <c r="A116" s="98"/>
      <c r="B116" s="36" t="s">
        <v>139</v>
      </c>
      <c r="C116" s="46"/>
      <c r="D116" s="16"/>
      <c r="E116" s="31"/>
      <c r="F116" s="31"/>
    </row>
    <row r="117" spans="1:6" x14ac:dyDescent="0.2">
      <c r="A117" s="98"/>
      <c r="B117" s="105" t="s">
        <v>255</v>
      </c>
      <c r="C117" s="46">
        <v>4</v>
      </c>
      <c r="D117" s="16" t="s">
        <v>1</v>
      </c>
      <c r="E117" s="41"/>
      <c r="F117" s="31">
        <f>+E117*C117</f>
        <v>0</v>
      </c>
    </row>
    <row r="118" spans="1:6" x14ac:dyDescent="0.2">
      <c r="A118" s="99"/>
      <c r="B118" s="65"/>
      <c r="C118" s="47"/>
      <c r="D118" s="48"/>
      <c r="E118" s="49"/>
      <c r="F118" s="49"/>
    </row>
    <row r="119" spans="1:6" x14ac:dyDescent="0.2">
      <c r="A119" s="100"/>
      <c r="B119" s="64"/>
      <c r="C119" s="50"/>
      <c r="D119" s="44"/>
      <c r="E119" s="45"/>
      <c r="F119" s="45"/>
    </row>
    <row r="120" spans="1:6" x14ac:dyDescent="0.2">
      <c r="A120" s="93">
        <f>COUNT($A$12:A119)+1</f>
        <v>22</v>
      </c>
      <c r="B120" s="35" t="s">
        <v>140</v>
      </c>
      <c r="C120" s="46"/>
      <c r="D120" s="16"/>
      <c r="E120" s="31"/>
      <c r="F120" s="31"/>
    </row>
    <row r="121" spans="1:6" ht="38.25" x14ac:dyDescent="0.2">
      <c r="A121" s="98"/>
      <c r="B121" s="36" t="s">
        <v>224</v>
      </c>
      <c r="C121" s="46"/>
      <c r="D121" s="16"/>
      <c r="E121" s="31"/>
      <c r="F121" s="31"/>
    </row>
    <row r="122" spans="1:6" x14ac:dyDescent="0.2">
      <c r="A122" s="98"/>
      <c r="B122" s="35" t="s">
        <v>223</v>
      </c>
      <c r="C122" s="46"/>
      <c r="D122" s="16"/>
      <c r="E122" s="31"/>
      <c r="F122" s="31"/>
    </row>
    <row r="123" spans="1:6" x14ac:dyDescent="0.2">
      <c r="A123" s="98"/>
      <c r="B123" s="106" t="s">
        <v>259</v>
      </c>
      <c r="C123" s="46">
        <v>4</v>
      </c>
      <c r="D123" s="16" t="s">
        <v>1</v>
      </c>
      <c r="E123" s="41"/>
      <c r="F123" s="31">
        <f t="shared" ref="F123" si="1">C123*E123</f>
        <v>0</v>
      </c>
    </row>
    <row r="124" spans="1:6" x14ac:dyDescent="0.2">
      <c r="A124" s="98"/>
      <c r="B124" s="106"/>
      <c r="C124" s="46"/>
      <c r="D124" s="16"/>
      <c r="E124" s="45"/>
      <c r="F124" s="31"/>
    </row>
    <row r="125" spans="1:6" x14ac:dyDescent="0.2">
      <c r="A125" s="100"/>
      <c r="B125" s="64"/>
      <c r="C125" s="50"/>
      <c r="D125" s="44"/>
      <c r="E125" s="45"/>
      <c r="F125" s="45"/>
    </row>
    <row r="126" spans="1:6" ht="51" x14ac:dyDescent="0.2">
      <c r="A126" s="93">
        <f>COUNT($A$10:A125)+1</f>
        <v>23</v>
      </c>
      <c r="B126" s="35" t="s">
        <v>210</v>
      </c>
      <c r="C126" s="46"/>
      <c r="D126" s="16"/>
      <c r="E126" s="31"/>
      <c r="F126" s="31"/>
    </row>
    <row r="127" spans="1:6" ht="51" x14ac:dyDescent="0.2">
      <c r="A127" s="98"/>
      <c r="B127" s="36" t="s">
        <v>264</v>
      </c>
      <c r="C127" s="46"/>
      <c r="D127" s="16"/>
      <c r="E127" s="31"/>
      <c r="F127" s="31"/>
    </row>
    <row r="128" spans="1:6" ht="14.25" x14ac:dyDescent="0.2">
      <c r="A128" s="98"/>
      <c r="B128" s="35"/>
      <c r="C128" s="46">
        <v>0.4</v>
      </c>
      <c r="D128" s="16" t="s">
        <v>47</v>
      </c>
      <c r="E128" s="41"/>
      <c r="F128" s="31">
        <f>C128*E128</f>
        <v>0</v>
      </c>
    </row>
    <row r="129" spans="1:6" x14ac:dyDescent="0.2">
      <c r="A129" s="99"/>
      <c r="B129" s="65"/>
      <c r="C129" s="47"/>
      <c r="D129" s="48"/>
      <c r="E129" s="49"/>
      <c r="F129" s="49"/>
    </row>
    <row r="130" spans="1:6" x14ac:dyDescent="0.2">
      <c r="A130" s="100"/>
      <c r="B130" s="64"/>
      <c r="C130" s="50"/>
      <c r="D130" s="44"/>
      <c r="E130" s="45"/>
      <c r="F130" s="45"/>
    </row>
    <row r="131" spans="1:6" ht="38.25" x14ac:dyDescent="0.2">
      <c r="A131" s="93">
        <f>COUNT($A$10:A130)+1</f>
        <v>24</v>
      </c>
      <c r="B131" s="35" t="s">
        <v>211</v>
      </c>
      <c r="C131" s="46"/>
      <c r="D131" s="16"/>
      <c r="E131" s="31"/>
      <c r="F131" s="31"/>
    </row>
    <row r="132" spans="1:6" ht="51" x14ac:dyDescent="0.2">
      <c r="A132" s="98"/>
      <c r="B132" s="36" t="s">
        <v>145</v>
      </c>
      <c r="C132" s="46"/>
      <c r="D132" s="16"/>
      <c r="E132" s="31"/>
      <c r="F132" s="31"/>
    </row>
    <row r="133" spans="1:6" ht="14.25" x14ac:dyDescent="0.2">
      <c r="A133" s="98"/>
      <c r="B133" s="35"/>
      <c r="C133" s="46">
        <v>0.4</v>
      </c>
      <c r="D133" s="16" t="s">
        <v>47</v>
      </c>
      <c r="E133" s="41"/>
      <c r="F133" s="31">
        <f>C133*E133</f>
        <v>0</v>
      </c>
    </row>
    <row r="134" spans="1:6" x14ac:dyDescent="0.2">
      <c r="A134" s="99"/>
      <c r="B134" s="65"/>
      <c r="C134" s="47"/>
      <c r="D134" s="48"/>
      <c r="E134" s="49"/>
      <c r="F134" s="49"/>
    </row>
    <row r="135" spans="1:6" x14ac:dyDescent="0.2">
      <c r="A135" s="100"/>
      <c r="B135" s="64"/>
      <c r="C135" s="50"/>
      <c r="D135" s="44"/>
      <c r="E135" s="45"/>
      <c r="F135" s="45"/>
    </row>
    <row r="136" spans="1:6" x14ac:dyDescent="0.2">
      <c r="A136" s="93">
        <f>COUNT($A$10:A135)+1</f>
        <v>25</v>
      </c>
      <c r="B136" s="35" t="s">
        <v>146</v>
      </c>
      <c r="C136" s="46"/>
      <c r="D136" s="16"/>
      <c r="E136" s="31"/>
      <c r="F136" s="31"/>
    </row>
    <row r="137" spans="1:6" ht="114.75" x14ac:dyDescent="0.2">
      <c r="A137" s="98"/>
      <c r="B137" s="36" t="s">
        <v>263</v>
      </c>
      <c r="C137" s="46"/>
      <c r="D137" s="16"/>
      <c r="E137" s="31"/>
      <c r="F137" s="31"/>
    </row>
    <row r="138" spans="1:6" ht="14.25" x14ac:dyDescent="0.2">
      <c r="A138" s="98"/>
      <c r="B138" s="35"/>
      <c r="C138" s="46">
        <v>0.4</v>
      </c>
      <c r="D138" s="16" t="s">
        <v>42</v>
      </c>
      <c r="E138" s="41"/>
      <c r="F138" s="31">
        <f>C138*E138</f>
        <v>0</v>
      </c>
    </row>
    <row r="139" spans="1:6" x14ac:dyDescent="0.2">
      <c r="A139" s="99"/>
      <c r="B139" s="65"/>
      <c r="C139" s="47"/>
      <c r="D139" s="48"/>
      <c r="E139" s="49"/>
      <c r="F139" s="49"/>
    </row>
    <row r="140" spans="1:6" x14ac:dyDescent="0.2">
      <c r="A140" s="100"/>
      <c r="B140" s="64"/>
      <c r="C140" s="50"/>
      <c r="D140" s="44"/>
      <c r="E140" s="45"/>
      <c r="F140" s="45"/>
    </row>
    <row r="141" spans="1:6" x14ac:dyDescent="0.2">
      <c r="A141" s="93">
        <f>COUNT($A$10:A140)+1</f>
        <v>26</v>
      </c>
      <c r="B141" s="35" t="s">
        <v>148</v>
      </c>
      <c r="C141" s="46"/>
      <c r="D141" s="16"/>
      <c r="E141" s="31"/>
      <c r="F141" s="31"/>
    </row>
    <row r="142" spans="1:6" ht="114.75" x14ac:dyDescent="0.2">
      <c r="A142" s="98"/>
      <c r="B142" s="36" t="s">
        <v>149</v>
      </c>
      <c r="C142" s="46"/>
      <c r="D142" s="16"/>
      <c r="E142" s="31"/>
      <c r="F142" s="31"/>
    </row>
    <row r="143" spans="1:6" ht="14.25" x14ac:dyDescent="0.2">
      <c r="A143" s="98"/>
      <c r="B143" s="35"/>
      <c r="C143" s="46">
        <v>0.4</v>
      </c>
      <c r="D143" s="16" t="s">
        <v>42</v>
      </c>
      <c r="E143" s="41"/>
      <c r="F143" s="31">
        <f>C143*E143</f>
        <v>0</v>
      </c>
    </row>
    <row r="144" spans="1:6" x14ac:dyDescent="0.2">
      <c r="A144" s="99"/>
      <c r="B144" s="65"/>
      <c r="C144" s="47"/>
      <c r="D144" s="48"/>
      <c r="E144" s="49"/>
      <c r="F144" s="49"/>
    </row>
    <row r="145" spans="1:6" x14ac:dyDescent="0.2">
      <c r="A145" s="100"/>
      <c r="B145" s="64"/>
      <c r="C145" s="50"/>
      <c r="D145" s="44"/>
      <c r="E145" s="45"/>
      <c r="F145" s="45"/>
    </row>
    <row r="146" spans="1:6" x14ac:dyDescent="0.2">
      <c r="A146" s="93">
        <f>COUNT($A$10:A145)+1</f>
        <v>27</v>
      </c>
      <c r="B146" s="35" t="s">
        <v>150</v>
      </c>
      <c r="C146" s="46"/>
      <c r="D146" s="16"/>
      <c r="E146" s="31"/>
      <c r="F146" s="31"/>
    </row>
    <row r="147" spans="1:6" ht="153" x14ac:dyDescent="0.2">
      <c r="A147" s="98"/>
      <c r="B147" s="36" t="s">
        <v>151</v>
      </c>
      <c r="C147" s="46"/>
      <c r="D147" s="16"/>
      <c r="E147" s="31"/>
      <c r="F147" s="31"/>
    </row>
    <row r="148" spans="1:6" x14ac:dyDescent="0.2">
      <c r="A148" s="98"/>
      <c r="B148" s="35" t="s">
        <v>227</v>
      </c>
      <c r="C148" s="46">
        <v>2</v>
      </c>
      <c r="D148" s="16" t="s">
        <v>152</v>
      </c>
      <c r="E148" s="41"/>
      <c r="F148" s="31">
        <f>C148*E148</f>
        <v>0</v>
      </c>
    </row>
    <row r="149" spans="1:6" x14ac:dyDescent="0.2">
      <c r="A149" s="99"/>
      <c r="B149" s="65"/>
      <c r="C149" s="47"/>
      <c r="D149" s="48"/>
      <c r="E149" s="49"/>
      <c r="F149" s="49"/>
    </row>
    <row r="150" spans="1:6" x14ac:dyDescent="0.2">
      <c r="A150" s="100"/>
      <c r="B150" s="64"/>
      <c r="C150" s="50"/>
      <c r="D150" s="44"/>
      <c r="E150" s="45"/>
      <c r="F150" s="45"/>
    </row>
    <row r="151" spans="1:6" x14ac:dyDescent="0.2">
      <c r="A151" s="93">
        <f>COUNT($A$12:A150)+1</f>
        <v>28</v>
      </c>
      <c r="B151" s="35" t="s">
        <v>134</v>
      </c>
      <c r="C151" s="46"/>
      <c r="D151" s="16"/>
      <c r="E151" s="31"/>
      <c r="F151" s="31"/>
    </row>
    <row r="152" spans="1:6" ht="267.75" x14ac:dyDescent="0.2">
      <c r="A152" s="98"/>
      <c r="B152" s="36" t="s">
        <v>135</v>
      </c>
      <c r="C152" s="46"/>
      <c r="D152" s="16"/>
      <c r="E152" s="31"/>
      <c r="F152" s="31"/>
    </row>
    <row r="153" spans="1:6" x14ac:dyDescent="0.2">
      <c r="A153" s="98"/>
      <c r="B153" s="36" t="s">
        <v>136</v>
      </c>
      <c r="C153" s="46"/>
      <c r="D153" s="16"/>
      <c r="E153" s="31"/>
      <c r="F153" s="31"/>
    </row>
    <row r="154" spans="1:6" ht="14.25" x14ac:dyDescent="0.2">
      <c r="A154" s="98"/>
      <c r="B154" s="36" t="s">
        <v>227</v>
      </c>
      <c r="C154" s="46">
        <v>1</v>
      </c>
      <c r="D154" s="16" t="s">
        <v>42</v>
      </c>
      <c r="E154" s="41"/>
      <c r="F154" s="31">
        <f>+E154*C154</f>
        <v>0</v>
      </c>
    </row>
    <row r="155" spans="1:6" x14ac:dyDescent="0.2">
      <c r="A155" s="99"/>
      <c r="B155" s="65"/>
      <c r="C155" s="47"/>
      <c r="D155" s="48"/>
      <c r="E155" s="49"/>
      <c r="F155" s="49"/>
    </row>
    <row r="156" spans="1:6" x14ac:dyDescent="0.2">
      <c r="A156" s="100"/>
      <c r="B156" s="64"/>
      <c r="C156" s="50"/>
      <c r="D156" s="44"/>
      <c r="E156" s="45"/>
      <c r="F156" s="45"/>
    </row>
    <row r="157" spans="1:6" x14ac:dyDescent="0.2">
      <c r="A157" s="93">
        <f>COUNT($A$10:A149)+1</f>
        <v>28</v>
      </c>
      <c r="B157" s="35" t="s">
        <v>153</v>
      </c>
      <c r="C157" s="46"/>
      <c r="D157" s="16"/>
      <c r="E157" s="31"/>
      <c r="F157" s="31"/>
    </row>
    <row r="158" spans="1:6" ht="38.25" x14ac:dyDescent="0.2">
      <c r="A158" s="98"/>
      <c r="B158" s="36" t="s">
        <v>154</v>
      </c>
      <c r="C158" s="46"/>
      <c r="D158" s="16"/>
      <c r="E158" s="31"/>
      <c r="F158" s="31"/>
    </row>
    <row r="159" spans="1:6" x14ac:dyDescent="0.2">
      <c r="A159" s="98"/>
      <c r="B159" s="35"/>
      <c r="C159" s="46">
        <v>3</v>
      </c>
      <c r="D159" s="16" t="s">
        <v>1</v>
      </c>
      <c r="E159" s="41"/>
      <c r="F159" s="31">
        <f>C159*E159</f>
        <v>0</v>
      </c>
    </row>
    <row r="160" spans="1:6" x14ac:dyDescent="0.2">
      <c r="A160" s="99"/>
      <c r="B160" s="65"/>
      <c r="C160" s="47"/>
      <c r="D160" s="48"/>
      <c r="E160" s="49"/>
      <c r="F160" s="49"/>
    </row>
    <row r="161" spans="1:6" x14ac:dyDescent="0.2">
      <c r="A161" s="100"/>
      <c r="B161" s="64"/>
      <c r="C161" s="50"/>
      <c r="D161" s="44"/>
      <c r="E161" s="45"/>
      <c r="F161" s="45"/>
    </row>
    <row r="162" spans="1:6" x14ac:dyDescent="0.2">
      <c r="A162" s="93">
        <f>COUNT($A$10:A161)+1</f>
        <v>30</v>
      </c>
      <c r="B162" s="35" t="s">
        <v>155</v>
      </c>
      <c r="C162" s="46"/>
      <c r="D162" s="16"/>
      <c r="E162" s="31"/>
      <c r="F162" s="31"/>
    </row>
    <row r="163" spans="1:6" ht="89.25" x14ac:dyDescent="0.2">
      <c r="A163" s="98"/>
      <c r="B163" s="36" t="s">
        <v>156</v>
      </c>
      <c r="C163" s="46"/>
      <c r="D163" s="16"/>
      <c r="E163" s="31"/>
      <c r="F163" s="31"/>
    </row>
    <row r="164" spans="1:6" ht="14.25" x14ac:dyDescent="0.2">
      <c r="A164" s="98"/>
      <c r="B164" s="35"/>
      <c r="C164" s="46">
        <v>10</v>
      </c>
      <c r="D164" s="16" t="s">
        <v>42</v>
      </c>
      <c r="E164" s="41"/>
      <c r="F164" s="31">
        <f>C164*E164</f>
        <v>0</v>
      </c>
    </row>
    <row r="165" spans="1:6" x14ac:dyDescent="0.2">
      <c r="A165" s="99"/>
      <c r="B165" s="65"/>
      <c r="C165" s="47"/>
      <c r="D165" s="48"/>
      <c r="E165" s="49"/>
      <c r="F165" s="49"/>
    </row>
    <row r="166" spans="1:6" x14ac:dyDescent="0.2">
      <c r="A166" s="100"/>
      <c r="B166" s="64"/>
      <c r="C166" s="50"/>
      <c r="D166" s="44"/>
      <c r="E166" s="45"/>
      <c r="F166" s="45"/>
    </row>
    <row r="167" spans="1:6" x14ac:dyDescent="0.2">
      <c r="A167" s="93">
        <f>COUNT($A$10:A166)+1</f>
        <v>31</v>
      </c>
      <c r="B167" s="35" t="s">
        <v>157</v>
      </c>
      <c r="C167" s="46"/>
      <c r="D167" s="16"/>
      <c r="E167" s="31"/>
      <c r="F167" s="31"/>
    </row>
    <row r="168" spans="1:6" ht="38.25" x14ac:dyDescent="0.2">
      <c r="A168" s="98"/>
      <c r="B168" s="36" t="s">
        <v>158</v>
      </c>
      <c r="C168" s="46"/>
      <c r="D168" s="16"/>
      <c r="E168" s="31"/>
      <c r="F168" s="31"/>
    </row>
    <row r="169" spans="1:6" ht="14.25" x14ac:dyDescent="0.2">
      <c r="A169" s="98"/>
      <c r="B169" s="35"/>
      <c r="C169" s="46">
        <v>10</v>
      </c>
      <c r="D169" s="16" t="s">
        <v>42</v>
      </c>
      <c r="E169" s="41"/>
      <c r="F169" s="31">
        <f>C169*E169</f>
        <v>0</v>
      </c>
    </row>
    <row r="170" spans="1:6" x14ac:dyDescent="0.2">
      <c r="A170" s="99"/>
      <c r="B170" s="65"/>
      <c r="C170" s="47"/>
      <c r="D170" s="48"/>
      <c r="E170" s="49"/>
      <c r="F170" s="49"/>
    </row>
    <row r="171" spans="1:6" x14ac:dyDescent="0.2">
      <c r="A171" s="100"/>
      <c r="B171" s="64"/>
      <c r="C171" s="50"/>
      <c r="D171" s="44"/>
      <c r="E171" s="45"/>
      <c r="F171" s="45"/>
    </row>
    <row r="172" spans="1:6" x14ac:dyDescent="0.2">
      <c r="A172" s="93">
        <f>COUNT($A$10:A171)+1</f>
        <v>32</v>
      </c>
      <c r="B172" s="35" t="s">
        <v>161</v>
      </c>
      <c r="C172" s="46"/>
      <c r="D172" s="16"/>
      <c r="E172" s="31"/>
      <c r="F172" s="31"/>
    </row>
    <row r="173" spans="1:6" ht="63.75" x14ac:dyDescent="0.2">
      <c r="A173" s="98"/>
      <c r="B173" s="36" t="s">
        <v>162</v>
      </c>
      <c r="C173" s="46"/>
      <c r="D173" s="16"/>
      <c r="E173" s="31"/>
      <c r="F173" s="31"/>
    </row>
    <row r="174" spans="1:6" ht="14.25" x14ac:dyDescent="0.2">
      <c r="A174" s="98"/>
      <c r="B174" s="35"/>
      <c r="C174" s="46">
        <v>0.4</v>
      </c>
      <c r="D174" s="16" t="s">
        <v>47</v>
      </c>
      <c r="E174" s="41"/>
      <c r="F174" s="31">
        <f>C174*E174</f>
        <v>0</v>
      </c>
    </row>
    <row r="175" spans="1:6" x14ac:dyDescent="0.2">
      <c r="A175" s="99"/>
      <c r="B175" s="65"/>
      <c r="C175" s="47"/>
      <c r="D175" s="48"/>
      <c r="E175" s="49"/>
      <c r="F175" s="49"/>
    </row>
    <row r="176" spans="1:6" x14ac:dyDescent="0.2">
      <c r="A176" s="100"/>
      <c r="B176" s="64"/>
      <c r="C176" s="50"/>
      <c r="D176" s="44"/>
      <c r="E176" s="45"/>
      <c r="F176" s="45"/>
    </row>
    <row r="177" spans="1:6" ht="25.5" x14ac:dyDescent="0.2">
      <c r="A177" s="93">
        <f>COUNT($A$12:A176)+1</f>
        <v>33</v>
      </c>
      <c r="B177" s="35" t="s">
        <v>100</v>
      </c>
      <c r="C177" s="46"/>
      <c r="D177" s="16"/>
      <c r="E177" s="31"/>
      <c r="F177" s="31"/>
    </row>
    <row r="178" spans="1:6" ht="102" x14ac:dyDescent="0.2">
      <c r="A178" s="98"/>
      <c r="B178" s="36" t="s">
        <v>109</v>
      </c>
      <c r="C178" s="46"/>
      <c r="D178" s="16"/>
      <c r="E178" s="31"/>
      <c r="F178" s="31"/>
    </row>
    <row r="179" spans="1:6" x14ac:dyDescent="0.2">
      <c r="A179" s="98"/>
      <c r="B179" s="36"/>
      <c r="C179" s="46">
        <v>1</v>
      </c>
      <c r="D179" s="16" t="s">
        <v>1</v>
      </c>
      <c r="E179" s="41"/>
      <c r="F179" s="31">
        <f>C179*E179</f>
        <v>0</v>
      </c>
    </row>
    <row r="180" spans="1:6" x14ac:dyDescent="0.2">
      <c r="A180" s="99"/>
      <c r="B180" s="65"/>
      <c r="C180" s="47"/>
      <c r="D180" s="48"/>
      <c r="E180" s="49"/>
      <c r="F180" s="49"/>
    </row>
    <row r="181" spans="1:6" x14ac:dyDescent="0.2">
      <c r="A181" s="100"/>
      <c r="B181" s="64"/>
      <c r="C181" s="50"/>
      <c r="D181" s="44"/>
      <c r="E181" s="45"/>
      <c r="F181" s="43"/>
    </row>
    <row r="182" spans="1:6" x14ac:dyDescent="0.2">
      <c r="A182" s="93">
        <f>COUNT($A$12:A181)+1</f>
        <v>34</v>
      </c>
      <c r="B182" s="35" t="s">
        <v>30</v>
      </c>
      <c r="C182" s="46"/>
      <c r="D182" s="16"/>
      <c r="E182" s="31"/>
      <c r="F182" s="32"/>
    </row>
    <row r="183" spans="1:6" ht="76.5" x14ac:dyDescent="0.2">
      <c r="A183" s="98"/>
      <c r="B183" s="36" t="s">
        <v>101</v>
      </c>
      <c r="C183" s="46"/>
      <c r="D183" s="16"/>
      <c r="E183" s="31"/>
      <c r="F183" s="32"/>
    </row>
    <row r="184" spans="1:6" ht="14.25" x14ac:dyDescent="0.2">
      <c r="A184" s="98"/>
      <c r="B184" s="36"/>
      <c r="C184" s="46">
        <v>13</v>
      </c>
      <c r="D184" s="16" t="s">
        <v>47</v>
      </c>
      <c r="E184" s="41"/>
      <c r="F184" s="31">
        <f>C184*E184</f>
        <v>0</v>
      </c>
    </row>
    <row r="185" spans="1:6" x14ac:dyDescent="0.2">
      <c r="A185" s="99"/>
      <c r="B185" s="65"/>
      <c r="C185" s="47"/>
      <c r="D185" s="48"/>
      <c r="E185" s="49"/>
      <c r="F185" s="49"/>
    </row>
    <row r="186" spans="1:6" x14ac:dyDescent="0.2">
      <c r="A186" s="100"/>
      <c r="B186" s="64"/>
      <c r="C186" s="50"/>
      <c r="D186" s="44"/>
      <c r="E186" s="45"/>
      <c r="F186" s="43"/>
    </row>
    <row r="187" spans="1:6" ht="25.5" x14ac:dyDescent="0.2">
      <c r="A187" s="93">
        <f>COUNT($A$12:A186)+1</f>
        <v>35</v>
      </c>
      <c r="B187" s="35" t="s">
        <v>32</v>
      </c>
      <c r="C187" s="46"/>
      <c r="D187" s="16"/>
      <c r="E187" s="31"/>
      <c r="F187" s="32"/>
    </row>
    <row r="188" spans="1:6" ht="38.25" x14ac:dyDescent="0.2">
      <c r="A188" s="98"/>
      <c r="B188" s="36" t="s">
        <v>31</v>
      </c>
      <c r="C188" s="46"/>
      <c r="D188" s="16"/>
      <c r="E188" s="31"/>
      <c r="F188" s="32"/>
    </row>
    <row r="189" spans="1:6" ht="14.25" x14ac:dyDescent="0.2">
      <c r="A189" s="98"/>
      <c r="B189" s="36"/>
      <c r="C189" s="46">
        <v>4</v>
      </c>
      <c r="D189" s="16" t="s">
        <v>47</v>
      </c>
      <c r="E189" s="41"/>
      <c r="F189" s="31">
        <f>C189*E189</f>
        <v>0</v>
      </c>
    </row>
    <row r="190" spans="1:6" x14ac:dyDescent="0.2">
      <c r="A190" s="99"/>
      <c r="B190" s="65"/>
      <c r="C190" s="47"/>
      <c r="D190" s="48"/>
      <c r="E190" s="49"/>
      <c r="F190" s="49"/>
    </row>
    <row r="191" spans="1:6" x14ac:dyDescent="0.2">
      <c r="A191" s="100"/>
      <c r="B191" s="69"/>
      <c r="C191" s="132"/>
      <c r="D191" s="28"/>
      <c r="E191" s="29"/>
      <c r="F191" s="27"/>
    </row>
    <row r="192" spans="1:6" ht="25.5" x14ac:dyDescent="0.2">
      <c r="A192" s="93">
        <f>COUNT($A$12:A191)+1</f>
        <v>36</v>
      </c>
      <c r="B192" s="35" t="s">
        <v>33</v>
      </c>
      <c r="C192" s="46"/>
      <c r="D192" s="16"/>
      <c r="E192" s="58"/>
      <c r="F192" s="32"/>
    </row>
    <row r="193" spans="1:6" ht="102" x14ac:dyDescent="0.2">
      <c r="A193" s="96"/>
      <c r="B193" s="36" t="s">
        <v>102</v>
      </c>
      <c r="C193" s="46"/>
      <c r="D193" s="16"/>
      <c r="E193" s="31"/>
      <c r="F193" s="32"/>
    </row>
    <row r="194" spans="1:6" x14ac:dyDescent="0.2">
      <c r="A194" s="93"/>
      <c r="B194" s="87"/>
      <c r="C194" s="134"/>
      <c r="D194" s="60">
        <v>0.02</v>
      </c>
      <c r="E194" s="32"/>
      <c r="F194" s="31">
        <f>SUM(F12:F193)*D194</f>
        <v>0</v>
      </c>
    </row>
    <row r="195" spans="1:6" x14ac:dyDescent="0.2">
      <c r="A195" s="95"/>
      <c r="B195" s="88"/>
      <c r="C195" s="135"/>
      <c r="D195" s="90"/>
      <c r="E195" s="61"/>
      <c r="F195" s="49"/>
    </row>
    <row r="196" spans="1:6" x14ac:dyDescent="0.2">
      <c r="A196" s="96"/>
      <c r="B196" s="36"/>
      <c r="C196" s="46"/>
      <c r="D196" s="16"/>
      <c r="E196" s="32"/>
      <c r="F196" s="32"/>
    </row>
    <row r="197" spans="1:6" x14ac:dyDescent="0.2">
      <c r="A197" s="93">
        <f>COUNT($A$12:A195)+1</f>
        <v>37</v>
      </c>
      <c r="B197" s="35" t="s">
        <v>103</v>
      </c>
      <c r="C197" s="46"/>
      <c r="D197" s="16"/>
      <c r="E197" s="32"/>
      <c r="F197" s="32"/>
    </row>
    <row r="198" spans="1:6" ht="38.25" x14ac:dyDescent="0.2">
      <c r="A198" s="96"/>
      <c r="B198" s="36" t="s">
        <v>35</v>
      </c>
      <c r="C198" s="134"/>
      <c r="D198" s="60">
        <v>0.1</v>
      </c>
      <c r="E198" s="32"/>
      <c r="F198" s="31">
        <f>SUM(F12:F192)*D198</f>
        <v>0</v>
      </c>
    </row>
    <row r="199" spans="1:6" x14ac:dyDescent="0.2">
      <c r="A199" s="101"/>
      <c r="B199" s="66"/>
      <c r="C199" s="46"/>
      <c r="D199" s="16"/>
      <c r="E199" s="58"/>
      <c r="F199" s="32"/>
    </row>
    <row r="200" spans="1:6" x14ac:dyDescent="0.2">
      <c r="A200" s="37"/>
      <c r="B200" s="67" t="s">
        <v>2</v>
      </c>
      <c r="C200" s="136"/>
      <c r="D200" s="39"/>
      <c r="E200" s="40" t="s">
        <v>46</v>
      </c>
      <c r="F200" s="40">
        <f>SUM(F14:F199)</f>
        <v>0</v>
      </c>
    </row>
  </sheetData>
  <sheetProtection algorithmName="SHA-512" hashValue="lInfLmSICz2i3Qq73H4cf05wm8pTxEonnFxsTngXv5UnWdfBxQI0YFaW0rJatsMfMkOXZwHH5XdZCcovZwVzrA==" saltValue="E7ahMZd1TXSVlLLN6YYYVA=="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8" manualBreakCount="8">
    <brk id="30" max="5" man="1"/>
    <brk id="57" max="5" man="1"/>
    <brk id="83" max="5" man="1"/>
    <brk id="108" max="5" man="1"/>
    <brk id="134" max="5" man="1"/>
    <brk id="149" max="5" man="1"/>
    <brk id="170" max="5" man="1"/>
    <brk id="190"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196"/>
  <sheetViews>
    <sheetView topLeftCell="A14" zoomScaleNormal="100" zoomScaleSheetLayoutView="100" workbookViewId="0">
      <selection activeCell="E24" sqref="E24"/>
    </sheetView>
  </sheetViews>
  <sheetFormatPr defaultColWidth="9.140625" defaultRowHeight="12.75" x14ac:dyDescent="0.2"/>
  <cols>
    <col min="1" max="1" width="7.7109375" style="22" customWidth="1"/>
    <col min="2" max="2" width="36.7109375" style="68" customWidth="1"/>
    <col min="3" max="3" width="7.7109375" style="25" customWidth="1"/>
    <col min="4" max="4" width="7.7109375" style="26" customWidth="1"/>
    <col min="5" max="5" width="13.7109375" style="24" customWidth="1"/>
    <col min="6" max="6" width="13.7109375" style="25" customWidth="1"/>
    <col min="7" max="16384" width="9.140625" style="26"/>
  </cols>
  <sheetData>
    <row r="1" spans="1:6" x14ac:dyDescent="0.2">
      <c r="A1" s="21" t="s">
        <v>165</v>
      </c>
      <c r="B1" s="62" t="s">
        <v>6</v>
      </c>
      <c r="C1" s="22"/>
      <c r="D1" s="23"/>
    </row>
    <row r="2" spans="1:6" x14ac:dyDescent="0.2">
      <c r="A2" s="21" t="s">
        <v>166</v>
      </c>
      <c r="B2" s="62" t="s">
        <v>7</v>
      </c>
      <c r="C2" s="22"/>
      <c r="D2" s="23"/>
    </row>
    <row r="3" spans="1:6" x14ac:dyDescent="0.2">
      <c r="A3" s="21" t="s">
        <v>241</v>
      </c>
      <c r="B3" s="62" t="s">
        <v>230</v>
      </c>
      <c r="C3" s="22"/>
      <c r="D3" s="23"/>
    </row>
    <row r="4" spans="1:6" x14ac:dyDescent="0.2">
      <c r="A4" s="21"/>
      <c r="B4" s="62" t="s">
        <v>176</v>
      </c>
      <c r="C4" s="22"/>
      <c r="D4" s="23"/>
    </row>
    <row r="5" spans="1:6" ht="76.5" x14ac:dyDescent="0.2">
      <c r="A5" s="107" t="s">
        <v>0</v>
      </c>
      <c r="B5" s="108" t="s">
        <v>39</v>
      </c>
      <c r="C5" s="109" t="s">
        <v>8</v>
      </c>
      <c r="D5" s="109" t="s">
        <v>9</v>
      </c>
      <c r="E5" s="110" t="s">
        <v>43</v>
      </c>
      <c r="F5" s="110" t="s">
        <v>44</v>
      </c>
    </row>
    <row r="6" spans="1:6" x14ac:dyDescent="0.2">
      <c r="A6" s="92">
        <v>1</v>
      </c>
      <c r="B6" s="63"/>
      <c r="C6" s="27"/>
      <c r="D6" s="28"/>
      <c r="E6" s="29"/>
      <c r="F6" s="27"/>
    </row>
    <row r="7" spans="1:6" x14ac:dyDescent="0.2">
      <c r="A7" s="102"/>
      <c r="B7" s="104" t="s">
        <v>126</v>
      </c>
      <c r="C7" s="53"/>
      <c r="D7" s="51"/>
      <c r="E7" s="52"/>
      <c r="F7" s="53"/>
    </row>
    <row r="8" spans="1:6" x14ac:dyDescent="0.2">
      <c r="A8" s="102"/>
      <c r="B8" s="326" t="s">
        <v>125</v>
      </c>
      <c r="C8" s="326"/>
      <c r="D8" s="326"/>
      <c r="E8" s="326"/>
      <c r="F8" s="326"/>
    </row>
    <row r="9" spans="1:6" x14ac:dyDescent="0.2">
      <c r="A9" s="102"/>
      <c r="B9" s="326"/>
      <c r="C9" s="326"/>
      <c r="D9" s="326"/>
      <c r="E9" s="326"/>
      <c r="F9" s="326"/>
    </row>
    <row r="10" spans="1:6" x14ac:dyDescent="0.2">
      <c r="A10" s="102"/>
      <c r="B10" s="103"/>
      <c r="C10" s="53"/>
      <c r="D10" s="51"/>
      <c r="E10" s="52"/>
      <c r="F10" s="53"/>
    </row>
    <row r="11" spans="1:6" x14ac:dyDescent="0.2">
      <c r="A11" s="92"/>
      <c r="B11" s="63"/>
      <c r="C11" s="27"/>
      <c r="D11" s="28"/>
      <c r="E11" s="29"/>
      <c r="F11" s="27"/>
    </row>
    <row r="12" spans="1:6" x14ac:dyDescent="0.2">
      <c r="A12" s="93">
        <f>COUNT(A6+1)</f>
        <v>1</v>
      </c>
      <c r="B12" s="35" t="s">
        <v>10</v>
      </c>
      <c r="C12" s="32"/>
      <c r="D12" s="16"/>
      <c r="E12" s="31"/>
      <c r="F12" s="31"/>
    </row>
    <row r="13" spans="1:6" ht="51" x14ac:dyDescent="0.2">
      <c r="A13" s="93"/>
      <c r="B13" s="36" t="s">
        <v>50</v>
      </c>
      <c r="C13" s="32"/>
      <c r="D13" s="16"/>
      <c r="E13" s="31"/>
      <c r="F13" s="31"/>
    </row>
    <row r="14" spans="1:6" ht="14.25" x14ac:dyDescent="0.2">
      <c r="A14" s="93"/>
      <c r="B14" s="36"/>
      <c r="C14" s="46">
        <v>9</v>
      </c>
      <c r="D14" s="16" t="s">
        <v>42</v>
      </c>
      <c r="E14" s="41"/>
      <c r="F14" s="31">
        <f>C14*E14</f>
        <v>0</v>
      </c>
    </row>
    <row r="15" spans="1:6" x14ac:dyDescent="0.2">
      <c r="A15" s="95"/>
      <c r="B15" s="65"/>
      <c r="C15" s="47"/>
      <c r="D15" s="48"/>
      <c r="E15" s="49"/>
      <c r="F15" s="49"/>
    </row>
    <row r="16" spans="1:6" x14ac:dyDescent="0.2">
      <c r="A16" s="94"/>
      <c r="B16" s="64"/>
      <c r="C16" s="50"/>
      <c r="D16" s="44"/>
      <c r="E16" s="45"/>
      <c r="F16" s="43"/>
    </row>
    <row r="17" spans="1:6" x14ac:dyDescent="0.2">
      <c r="A17" s="93">
        <f>COUNT($A$12:A16)+1</f>
        <v>2</v>
      </c>
      <c r="B17" s="35" t="s">
        <v>19</v>
      </c>
      <c r="C17" s="46"/>
      <c r="D17" s="16"/>
      <c r="E17" s="31"/>
      <c r="F17" s="32"/>
    </row>
    <row r="18" spans="1:6" ht="63.75" x14ac:dyDescent="0.2">
      <c r="A18" s="93"/>
      <c r="B18" s="36" t="s">
        <v>41</v>
      </c>
      <c r="C18" s="46"/>
      <c r="D18" s="16"/>
      <c r="E18" s="31"/>
      <c r="F18" s="32"/>
    </row>
    <row r="19" spans="1:6" ht="14.25" x14ac:dyDescent="0.2">
      <c r="A19" s="93"/>
      <c r="B19" s="36"/>
      <c r="C19" s="46">
        <v>3</v>
      </c>
      <c r="D19" s="16" t="s">
        <v>42</v>
      </c>
      <c r="E19" s="41"/>
      <c r="F19" s="31">
        <f>C19*E19</f>
        <v>0</v>
      </c>
    </row>
    <row r="20" spans="1:6" x14ac:dyDescent="0.2">
      <c r="A20" s="95"/>
      <c r="B20" s="65"/>
      <c r="C20" s="47"/>
      <c r="D20" s="48"/>
      <c r="E20" s="49"/>
      <c r="F20" s="49"/>
    </row>
    <row r="21" spans="1:6" x14ac:dyDescent="0.2">
      <c r="A21" s="94"/>
      <c r="B21" s="64"/>
      <c r="C21" s="50"/>
      <c r="D21" s="44"/>
      <c r="E21" s="45"/>
      <c r="F21" s="43"/>
    </row>
    <row r="22" spans="1:6" ht="25.5" x14ac:dyDescent="0.2">
      <c r="A22" s="93">
        <f>COUNT($A$12:A21)+1</f>
        <v>3</v>
      </c>
      <c r="B22" s="35" t="s">
        <v>60</v>
      </c>
      <c r="C22" s="46"/>
      <c r="D22" s="33"/>
      <c r="E22" s="34"/>
      <c r="F22" s="32"/>
    </row>
    <row r="23" spans="1:6" ht="76.5" x14ac:dyDescent="0.2">
      <c r="A23" s="93"/>
      <c r="B23" s="36" t="s">
        <v>61</v>
      </c>
      <c r="C23" s="46"/>
      <c r="D23" s="33"/>
      <c r="E23" s="34"/>
      <c r="F23" s="32"/>
    </row>
    <row r="24" spans="1:6" ht="14.25" x14ac:dyDescent="0.2">
      <c r="A24" s="93"/>
      <c r="B24" s="36"/>
      <c r="C24" s="46">
        <v>36</v>
      </c>
      <c r="D24" s="33" t="s">
        <v>48</v>
      </c>
      <c r="E24" s="42"/>
      <c r="F24" s="31">
        <f>C24*E24</f>
        <v>0</v>
      </c>
    </row>
    <row r="25" spans="1:6" x14ac:dyDescent="0.2">
      <c r="A25" s="95"/>
      <c r="B25" s="65"/>
      <c r="C25" s="47"/>
      <c r="D25" s="75"/>
      <c r="E25" s="76"/>
      <c r="F25" s="49"/>
    </row>
    <row r="26" spans="1:6" x14ac:dyDescent="0.2">
      <c r="A26" s="94"/>
      <c r="B26" s="64"/>
      <c r="C26" s="50"/>
      <c r="D26" s="44"/>
      <c r="E26" s="45"/>
      <c r="F26" s="43"/>
    </row>
    <row r="27" spans="1:6" ht="38.25" x14ac:dyDescent="0.2">
      <c r="A27" s="93">
        <f>COUNT($A$12:A26)+1</f>
        <v>4</v>
      </c>
      <c r="B27" s="35" t="s">
        <v>62</v>
      </c>
      <c r="C27" s="46"/>
      <c r="D27" s="16"/>
      <c r="E27" s="31"/>
      <c r="F27" s="32"/>
    </row>
    <row r="28" spans="1:6" ht="63.75" x14ac:dyDescent="0.2">
      <c r="A28" s="93"/>
      <c r="B28" s="36" t="s">
        <v>63</v>
      </c>
      <c r="C28" s="46"/>
      <c r="D28" s="16"/>
      <c r="E28" s="31"/>
      <c r="F28" s="32"/>
    </row>
    <row r="29" spans="1:6" ht="14.25" x14ac:dyDescent="0.2">
      <c r="A29" s="93"/>
      <c r="B29" s="36"/>
      <c r="C29" s="46">
        <v>25</v>
      </c>
      <c r="D29" s="33" t="s">
        <v>48</v>
      </c>
      <c r="E29" s="42"/>
      <c r="F29" s="31">
        <f>C29*E29</f>
        <v>0</v>
      </c>
    </row>
    <row r="30" spans="1:6" x14ac:dyDescent="0.2">
      <c r="A30" s="95"/>
      <c r="B30" s="65"/>
      <c r="C30" s="47"/>
      <c r="D30" s="75"/>
      <c r="E30" s="76"/>
      <c r="F30" s="49"/>
    </row>
    <row r="31" spans="1:6" x14ac:dyDescent="0.2">
      <c r="A31" s="94"/>
      <c r="B31" s="64"/>
      <c r="C31" s="50"/>
      <c r="D31" s="44"/>
      <c r="E31" s="45"/>
      <c r="F31" s="43"/>
    </row>
    <row r="32" spans="1:6" x14ac:dyDescent="0.2">
      <c r="A32" s="93">
        <f>COUNT($A$12:A31)+1</f>
        <v>5</v>
      </c>
      <c r="B32" s="79" t="s">
        <v>66</v>
      </c>
      <c r="C32" s="46"/>
      <c r="D32" s="16"/>
      <c r="E32" s="31"/>
      <c r="F32" s="32"/>
    </row>
    <row r="33" spans="1:6" ht="76.5" x14ac:dyDescent="0.2">
      <c r="A33" s="93"/>
      <c r="B33" s="36" t="s">
        <v>67</v>
      </c>
      <c r="C33" s="46"/>
      <c r="D33" s="16"/>
      <c r="E33" s="31"/>
      <c r="F33" s="32"/>
    </row>
    <row r="34" spans="1:6" ht="14.25" x14ac:dyDescent="0.2">
      <c r="A34" s="93"/>
      <c r="B34" s="80"/>
      <c r="C34" s="46">
        <v>8</v>
      </c>
      <c r="D34" s="16" t="s">
        <v>42</v>
      </c>
      <c r="E34" s="41"/>
      <c r="F34" s="31">
        <f>E34*C34</f>
        <v>0</v>
      </c>
    </row>
    <row r="35" spans="1:6" x14ac:dyDescent="0.2">
      <c r="A35" s="95"/>
      <c r="B35" s="81"/>
      <c r="C35" s="47"/>
      <c r="D35" s="48"/>
      <c r="E35" s="49"/>
      <c r="F35" s="49"/>
    </row>
    <row r="36" spans="1:6" x14ac:dyDescent="0.2">
      <c r="A36" s="100"/>
      <c r="B36" s="64"/>
      <c r="C36" s="50"/>
      <c r="D36" s="44"/>
      <c r="E36" s="45"/>
      <c r="F36" s="43"/>
    </row>
    <row r="37" spans="1:6" x14ac:dyDescent="0.2">
      <c r="A37" s="93">
        <f>COUNT($A$12:A36)+1</f>
        <v>6</v>
      </c>
      <c r="B37" s="35" t="s">
        <v>15</v>
      </c>
      <c r="C37" s="46"/>
      <c r="D37" s="16"/>
      <c r="E37" s="31"/>
      <c r="F37" s="32"/>
    </row>
    <row r="38" spans="1:6" ht="51" x14ac:dyDescent="0.2">
      <c r="A38" s="98"/>
      <c r="B38" s="36" t="s">
        <v>17</v>
      </c>
      <c r="C38" s="46"/>
      <c r="D38" s="16"/>
      <c r="E38" s="31"/>
      <c r="F38" s="32"/>
    </row>
    <row r="39" spans="1:6" ht="14.25" x14ac:dyDescent="0.2">
      <c r="A39" s="98"/>
      <c r="B39" s="36"/>
      <c r="C39" s="46">
        <v>8</v>
      </c>
      <c r="D39" s="16" t="s">
        <v>48</v>
      </c>
      <c r="E39" s="41"/>
      <c r="F39" s="31">
        <f>C39*E39</f>
        <v>0</v>
      </c>
    </row>
    <row r="40" spans="1:6" x14ac:dyDescent="0.2">
      <c r="A40" s="99"/>
      <c r="B40" s="65"/>
      <c r="C40" s="47"/>
      <c r="D40" s="48"/>
      <c r="E40" s="49"/>
      <c r="F40" s="49"/>
    </row>
    <row r="41" spans="1:6" x14ac:dyDescent="0.2">
      <c r="A41" s="100"/>
      <c r="B41" s="64"/>
      <c r="C41" s="50"/>
      <c r="D41" s="44"/>
      <c r="E41" s="45"/>
      <c r="F41" s="43"/>
    </row>
    <row r="42" spans="1:6" x14ac:dyDescent="0.2">
      <c r="A42" s="93">
        <f>COUNT($A$12:A41)+1</f>
        <v>7</v>
      </c>
      <c r="B42" s="35" t="s">
        <v>16</v>
      </c>
      <c r="C42" s="46"/>
      <c r="D42" s="16"/>
      <c r="E42" s="31"/>
      <c r="F42" s="32"/>
    </row>
    <row r="43" spans="1:6" ht="51" x14ac:dyDescent="0.2">
      <c r="A43" s="98"/>
      <c r="B43" s="36" t="s">
        <v>36</v>
      </c>
      <c r="C43" s="46"/>
      <c r="D43" s="16"/>
      <c r="E43" s="31"/>
      <c r="F43" s="32"/>
    </row>
    <row r="44" spans="1:6" ht="14.25" x14ac:dyDescent="0.2">
      <c r="A44" s="98"/>
      <c r="B44" s="36"/>
      <c r="C44" s="46">
        <v>30</v>
      </c>
      <c r="D44" s="16" t="s">
        <v>48</v>
      </c>
      <c r="E44" s="41"/>
      <c r="F44" s="31">
        <f>C44*E44</f>
        <v>0</v>
      </c>
    </row>
    <row r="45" spans="1:6" x14ac:dyDescent="0.2">
      <c r="A45" s="99"/>
      <c r="B45" s="65"/>
      <c r="C45" s="47"/>
      <c r="D45" s="48"/>
      <c r="E45" s="49"/>
      <c r="F45" s="49"/>
    </row>
    <row r="46" spans="1:6" x14ac:dyDescent="0.2">
      <c r="A46" s="100"/>
      <c r="B46" s="64"/>
      <c r="C46" s="50"/>
      <c r="D46" s="44"/>
      <c r="E46" s="45"/>
      <c r="F46" s="43"/>
    </row>
    <row r="47" spans="1:6" x14ac:dyDescent="0.2">
      <c r="A47" s="93">
        <f>COUNT($A$12:A46)+1</f>
        <v>8</v>
      </c>
      <c r="B47" s="35" t="s">
        <v>76</v>
      </c>
      <c r="C47" s="46"/>
      <c r="D47" s="16"/>
      <c r="E47" s="31"/>
      <c r="F47" s="31"/>
    </row>
    <row r="48" spans="1:6" ht="51" x14ac:dyDescent="0.2">
      <c r="A48" s="98"/>
      <c r="B48" s="36" t="s">
        <v>77</v>
      </c>
      <c r="C48" s="46"/>
      <c r="D48" s="16"/>
      <c r="E48" s="31"/>
      <c r="F48" s="31"/>
    </row>
    <row r="49" spans="1:6" x14ac:dyDescent="0.2">
      <c r="A49" s="98"/>
      <c r="B49" s="36"/>
      <c r="C49" s="46">
        <v>1.5</v>
      </c>
      <c r="D49" s="16" t="s">
        <v>40</v>
      </c>
      <c r="E49" s="41"/>
      <c r="F49" s="31">
        <f>C49*E49</f>
        <v>0</v>
      </c>
    </row>
    <row r="50" spans="1:6" x14ac:dyDescent="0.2">
      <c r="A50" s="99"/>
      <c r="B50" s="65"/>
      <c r="C50" s="47"/>
      <c r="D50" s="48"/>
      <c r="E50" s="49"/>
      <c r="F50" s="49"/>
    </row>
    <row r="51" spans="1:6" x14ac:dyDescent="0.2">
      <c r="A51" s="100"/>
      <c r="B51" s="64"/>
      <c r="C51" s="50"/>
      <c r="D51" s="44"/>
      <c r="E51" s="45"/>
      <c r="F51" s="45"/>
    </row>
    <row r="52" spans="1:6" x14ac:dyDescent="0.2">
      <c r="A52" s="93">
        <f>COUNT($A$12:A51)+1</f>
        <v>9</v>
      </c>
      <c r="B52" s="35" t="s">
        <v>78</v>
      </c>
      <c r="C52" s="46"/>
      <c r="D52" s="16"/>
      <c r="E52" s="31"/>
      <c r="F52" s="31"/>
    </row>
    <row r="53" spans="1:6" ht="38.25" x14ac:dyDescent="0.2">
      <c r="A53" s="98"/>
      <c r="B53" s="36" t="s">
        <v>79</v>
      </c>
      <c r="C53" s="46"/>
      <c r="D53" s="16"/>
      <c r="E53" s="31"/>
      <c r="F53" s="31"/>
    </row>
    <row r="54" spans="1:6" ht="14.25" x14ac:dyDescent="0.2">
      <c r="A54" s="98"/>
      <c r="B54" s="36"/>
      <c r="C54" s="46">
        <v>14</v>
      </c>
      <c r="D54" s="16" t="s">
        <v>42</v>
      </c>
      <c r="E54" s="41"/>
      <c r="F54" s="31">
        <f>C54*E54</f>
        <v>0</v>
      </c>
    </row>
    <row r="55" spans="1:6" x14ac:dyDescent="0.2">
      <c r="A55" s="99"/>
      <c r="B55" s="65"/>
      <c r="C55" s="47"/>
      <c r="D55" s="48"/>
      <c r="E55" s="49"/>
      <c r="F55" s="49"/>
    </row>
    <row r="56" spans="1:6" x14ac:dyDescent="0.2">
      <c r="A56" s="100"/>
      <c r="B56" s="64"/>
      <c r="C56" s="50"/>
      <c r="D56" s="44"/>
      <c r="E56" s="45"/>
      <c r="F56" s="43"/>
    </row>
    <row r="57" spans="1:6" x14ac:dyDescent="0.2">
      <c r="A57" s="93">
        <f>COUNT($A$12:A56)+1</f>
        <v>10</v>
      </c>
      <c r="B57" s="35" t="s">
        <v>80</v>
      </c>
      <c r="C57" s="46"/>
      <c r="D57" s="16"/>
      <c r="E57" s="31"/>
      <c r="F57" s="32"/>
    </row>
    <row r="58" spans="1:6" ht="89.25" x14ac:dyDescent="0.2">
      <c r="A58" s="98"/>
      <c r="B58" s="36" t="s">
        <v>104</v>
      </c>
      <c r="C58" s="46"/>
      <c r="D58" s="16"/>
      <c r="E58" s="31"/>
      <c r="F58" s="32"/>
    </row>
    <row r="59" spans="1:6" x14ac:dyDescent="0.2">
      <c r="A59" s="98"/>
      <c r="B59" s="35" t="s">
        <v>81</v>
      </c>
      <c r="C59" s="46"/>
      <c r="D59" s="16"/>
      <c r="E59" s="31"/>
      <c r="F59" s="32"/>
    </row>
    <row r="60" spans="1:6" ht="25.5" x14ac:dyDescent="0.2">
      <c r="A60" s="98"/>
      <c r="B60" s="36" t="s">
        <v>82</v>
      </c>
      <c r="C60" s="46">
        <v>30</v>
      </c>
      <c r="D60" s="33" t="s">
        <v>48</v>
      </c>
      <c r="E60" s="42"/>
      <c r="F60" s="34">
        <f>C60*E60</f>
        <v>0</v>
      </c>
    </row>
    <row r="61" spans="1:6" ht="25.5" x14ac:dyDescent="0.2">
      <c r="A61" s="98"/>
      <c r="B61" s="36" t="s">
        <v>105</v>
      </c>
      <c r="C61" s="46">
        <v>30</v>
      </c>
      <c r="D61" s="33" t="s">
        <v>48</v>
      </c>
      <c r="E61" s="42"/>
      <c r="F61" s="34">
        <f>C61*E61</f>
        <v>0</v>
      </c>
    </row>
    <row r="62" spans="1:6" x14ac:dyDescent="0.2">
      <c r="A62" s="99"/>
      <c r="B62" s="65"/>
      <c r="C62" s="47"/>
      <c r="D62" s="75"/>
      <c r="E62" s="76"/>
      <c r="F62" s="76"/>
    </row>
    <row r="63" spans="1:6" x14ac:dyDescent="0.2">
      <c r="A63" s="100"/>
      <c r="B63" s="64"/>
      <c r="C63" s="50"/>
      <c r="D63" s="44"/>
      <c r="E63" s="45"/>
      <c r="F63" s="43"/>
    </row>
    <row r="64" spans="1:6" ht="25.5" x14ac:dyDescent="0.2">
      <c r="A64" s="93">
        <f>COUNT($A$12:A63)+1</f>
        <v>11</v>
      </c>
      <c r="B64" s="35" t="s">
        <v>83</v>
      </c>
      <c r="C64" s="46"/>
      <c r="D64" s="16"/>
      <c r="E64" s="31"/>
      <c r="F64" s="32"/>
    </row>
    <row r="65" spans="1:6" ht="89.25" x14ac:dyDescent="0.2">
      <c r="A65" s="98"/>
      <c r="B65" s="36" t="s">
        <v>104</v>
      </c>
      <c r="C65" s="46"/>
      <c r="D65" s="16"/>
      <c r="E65" s="31"/>
      <c r="F65" s="32"/>
    </row>
    <row r="66" spans="1:6" x14ac:dyDescent="0.2">
      <c r="A66" s="98"/>
      <c r="B66" s="35" t="s">
        <v>84</v>
      </c>
      <c r="C66" s="46"/>
      <c r="D66" s="16"/>
      <c r="E66" s="31"/>
      <c r="F66" s="32"/>
    </row>
    <row r="67" spans="1:6" ht="25.5" x14ac:dyDescent="0.2">
      <c r="A67" s="98"/>
      <c r="B67" s="36" t="s">
        <v>85</v>
      </c>
      <c r="C67" s="46">
        <v>8</v>
      </c>
      <c r="D67" s="33" t="s">
        <v>48</v>
      </c>
      <c r="E67" s="42"/>
      <c r="F67" s="34">
        <f>C67*E67</f>
        <v>0</v>
      </c>
    </row>
    <row r="68" spans="1:6" ht="25.5" x14ac:dyDescent="0.2">
      <c r="A68" s="98"/>
      <c r="B68" s="36" t="s">
        <v>105</v>
      </c>
      <c r="C68" s="46">
        <v>8</v>
      </c>
      <c r="D68" s="33" t="s">
        <v>48</v>
      </c>
      <c r="E68" s="42"/>
      <c r="F68" s="34">
        <f>C68*E68</f>
        <v>0</v>
      </c>
    </row>
    <row r="69" spans="1:6" x14ac:dyDescent="0.2">
      <c r="A69" s="99"/>
      <c r="B69" s="65"/>
      <c r="C69" s="47"/>
      <c r="D69" s="75"/>
      <c r="E69" s="76"/>
      <c r="F69" s="76"/>
    </row>
    <row r="70" spans="1:6" x14ac:dyDescent="0.2">
      <c r="A70" s="100"/>
      <c r="B70" s="64"/>
      <c r="C70" s="50"/>
      <c r="D70" s="44"/>
      <c r="E70" s="45"/>
      <c r="F70" s="43"/>
    </row>
    <row r="71" spans="1:6" x14ac:dyDescent="0.2">
      <c r="A71" s="93">
        <f>COUNT($A$12:A70)+1</f>
        <v>12</v>
      </c>
      <c r="B71" s="35" t="s">
        <v>18</v>
      </c>
      <c r="C71" s="46"/>
      <c r="D71" s="16"/>
      <c r="E71" s="31"/>
      <c r="F71" s="32"/>
    </row>
    <row r="72" spans="1:6" ht="51" x14ac:dyDescent="0.2">
      <c r="A72" s="98"/>
      <c r="B72" s="36" t="s">
        <v>87</v>
      </c>
      <c r="C72" s="46"/>
      <c r="D72" s="16"/>
      <c r="E72" s="31"/>
      <c r="F72" s="32"/>
    </row>
    <row r="73" spans="1:6" ht="14.25" x14ac:dyDescent="0.2">
      <c r="A73" s="98"/>
      <c r="B73" s="36"/>
      <c r="C73" s="46">
        <v>4</v>
      </c>
      <c r="D73" s="16" t="s">
        <v>42</v>
      </c>
      <c r="E73" s="41"/>
      <c r="F73" s="31">
        <f>C73*E73</f>
        <v>0</v>
      </c>
    </row>
    <row r="74" spans="1:6" x14ac:dyDescent="0.2">
      <c r="A74" s="99"/>
      <c r="B74" s="65"/>
      <c r="C74" s="47"/>
      <c r="D74" s="48"/>
      <c r="E74" s="49"/>
      <c r="F74" s="49"/>
    </row>
    <row r="75" spans="1:6" x14ac:dyDescent="0.2">
      <c r="A75" s="100"/>
      <c r="B75" s="64"/>
      <c r="C75" s="50"/>
      <c r="D75" s="44"/>
      <c r="E75" s="45"/>
      <c r="F75" s="43"/>
    </row>
    <row r="76" spans="1:6" x14ac:dyDescent="0.2">
      <c r="A76" s="93">
        <f>COUNT($A$12:A75)+1</f>
        <v>13</v>
      </c>
      <c r="B76" s="35" t="s">
        <v>88</v>
      </c>
      <c r="C76" s="46"/>
      <c r="D76" s="16"/>
      <c r="E76" s="31"/>
      <c r="F76" s="31"/>
    </row>
    <row r="77" spans="1:6" ht="76.5" x14ac:dyDescent="0.2">
      <c r="A77" s="98"/>
      <c r="B77" s="36" t="s">
        <v>89</v>
      </c>
      <c r="C77" s="46"/>
      <c r="D77" s="16"/>
      <c r="E77" s="31"/>
      <c r="F77" s="32"/>
    </row>
    <row r="78" spans="1:6" ht="14.25" x14ac:dyDescent="0.2">
      <c r="A78" s="98"/>
      <c r="B78" s="36"/>
      <c r="C78" s="46">
        <v>2</v>
      </c>
      <c r="D78" s="16" t="s">
        <v>42</v>
      </c>
      <c r="E78" s="41"/>
      <c r="F78" s="31">
        <f>C78*E78</f>
        <v>0</v>
      </c>
    </row>
    <row r="79" spans="1:6" x14ac:dyDescent="0.2">
      <c r="A79" s="99"/>
      <c r="B79" s="65"/>
      <c r="C79" s="47"/>
      <c r="D79" s="48"/>
      <c r="E79" s="49"/>
      <c r="F79" s="49"/>
    </row>
    <row r="80" spans="1:6" x14ac:dyDescent="0.2">
      <c r="A80" s="100"/>
      <c r="B80" s="64"/>
      <c r="C80" s="50"/>
      <c r="D80" s="44"/>
      <c r="E80" s="45"/>
      <c r="F80" s="45"/>
    </row>
    <row r="81" spans="1:6" x14ac:dyDescent="0.2">
      <c r="A81" s="93">
        <f>COUNT($A$12:A80)+1</f>
        <v>14</v>
      </c>
      <c r="B81" s="35" t="s">
        <v>90</v>
      </c>
      <c r="C81" s="46"/>
      <c r="D81" s="16"/>
      <c r="E81" s="31"/>
      <c r="F81" s="31"/>
    </row>
    <row r="82" spans="1:6" ht="89.25" x14ac:dyDescent="0.2">
      <c r="A82" s="98"/>
      <c r="B82" s="36" t="s">
        <v>91</v>
      </c>
      <c r="C82" s="46"/>
      <c r="D82" s="16"/>
      <c r="E82" s="31"/>
      <c r="F82" s="32"/>
    </row>
    <row r="83" spans="1:6" ht="14.25" x14ac:dyDescent="0.2">
      <c r="A83" s="98"/>
      <c r="B83" s="36"/>
      <c r="C83" s="46">
        <v>2</v>
      </c>
      <c r="D83" s="16" t="s">
        <v>42</v>
      </c>
      <c r="E83" s="41"/>
      <c r="F83" s="31">
        <f>C83*E83</f>
        <v>0</v>
      </c>
    </row>
    <row r="84" spans="1:6" x14ac:dyDescent="0.2">
      <c r="A84" s="99"/>
      <c r="B84" s="65"/>
      <c r="C84" s="47"/>
      <c r="D84" s="48"/>
      <c r="E84" s="49"/>
      <c r="F84" s="49"/>
    </row>
    <row r="85" spans="1:6" x14ac:dyDescent="0.2">
      <c r="A85" s="100"/>
      <c r="B85" s="69"/>
      <c r="C85" s="50"/>
      <c r="D85" s="44"/>
      <c r="E85" s="45"/>
      <c r="F85" s="45"/>
    </row>
    <row r="86" spans="1:6" x14ac:dyDescent="0.2">
      <c r="A86" s="93">
        <f>COUNT($A$12:A85)+1</f>
        <v>15</v>
      </c>
      <c r="B86" s="35" t="s">
        <v>21</v>
      </c>
      <c r="C86" s="46"/>
      <c r="D86" s="16"/>
      <c r="E86" s="31"/>
      <c r="F86" s="31"/>
    </row>
    <row r="87" spans="1:6" ht="25.5" x14ac:dyDescent="0.2">
      <c r="A87" s="98"/>
      <c r="B87" s="36" t="s">
        <v>20</v>
      </c>
      <c r="C87" s="46"/>
      <c r="D87" s="16"/>
      <c r="E87" s="31"/>
      <c r="F87" s="32"/>
    </row>
    <row r="88" spans="1:6" ht="14.25" x14ac:dyDescent="0.2">
      <c r="A88" s="98"/>
      <c r="B88" s="36"/>
      <c r="C88" s="46">
        <v>13</v>
      </c>
      <c r="D88" s="16" t="s">
        <v>48</v>
      </c>
      <c r="E88" s="41"/>
      <c r="F88" s="31">
        <f>C88*E88</f>
        <v>0</v>
      </c>
    </row>
    <row r="89" spans="1:6" x14ac:dyDescent="0.2">
      <c r="A89" s="99"/>
      <c r="B89" s="65"/>
      <c r="C89" s="47"/>
      <c r="D89" s="48"/>
      <c r="E89" s="49"/>
      <c r="F89" s="49"/>
    </row>
    <row r="90" spans="1:6" x14ac:dyDescent="0.2">
      <c r="A90" s="100"/>
      <c r="B90" s="64"/>
      <c r="C90" s="50"/>
      <c r="D90" s="44"/>
      <c r="E90" s="45"/>
      <c r="F90" s="45"/>
    </row>
    <row r="91" spans="1:6" ht="25.5" x14ac:dyDescent="0.2">
      <c r="A91" s="93">
        <f>COUNT($A$12:A90)+1</f>
        <v>16</v>
      </c>
      <c r="B91" s="35" t="s">
        <v>94</v>
      </c>
      <c r="C91" s="46"/>
      <c r="D91" s="16"/>
      <c r="E91" s="31"/>
      <c r="F91" s="32"/>
    </row>
    <row r="92" spans="1:6" ht="63.75" x14ac:dyDescent="0.2">
      <c r="A92" s="98"/>
      <c r="B92" s="36" t="s">
        <v>174</v>
      </c>
      <c r="C92" s="46"/>
      <c r="D92" s="16"/>
      <c r="E92" s="31"/>
      <c r="F92" s="32"/>
    </row>
    <row r="93" spans="1:6" ht="14.25" x14ac:dyDescent="0.2">
      <c r="A93" s="98"/>
      <c r="B93" s="36" t="s">
        <v>37</v>
      </c>
      <c r="C93" s="46">
        <v>37</v>
      </c>
      <c r="D93" s="16" t="s">
        <v>47</v>
      </c>
      <c r="E93" s="41"/>
      <c r="F93" s="31">
        <f>C93*E93</f>
        <v>0</v>
      </c>
    </row>
    <row r="94" spans="1:6" ht="14.25" x14ac:dyDescent="0.2">
      <c r="A94" s="98"/>
      <c r="B94" s="36" t="s">
        <v>38</v>
      </c>
      <c r="C94" s="46">
        <v>10</v>
      </c>
      <c r="D94" s="16" t="s">
        <v>47</v>
      </c>
      <c r="E94" s="41"/>
      <c r="F94" s="31">
        <f>C94*E94</f>
        <v>0</v>
      </c>
    </row>
    <row r="95" spans="1:6" x14ac:dyDescent="0.2">
      <c r="A95" s="99"/>
      <c r="B95" s="65"/>
      <c r="C95" s="47"/>
      <c r="D95" s="48"/>
      <c r="E95" s="49"/>
      <c r="F95" s="49"/>
    </row>
    <row r="96" spans="1:6" x14ac:dyDescent="0.2">
      <c r="A96" s="100"/>
      <c r="B96" s="64"/>
      <c r="C96" s="50"/>
      <c r="D96" s="44"/>
      <c r="E96" s="45"/>
      <c r="F96" s="45"/>
    </row>
    <row r="97" spans="1:6" x14ac:dyDescent="0.2">
      <c r="A97" s="93">
        <f>COUNT($A$12:A96)+1</f>
        <v>17</v>
      </c>
      <c r="B97" s="35" t="s">
        <v>112</v>
      </c>
      <c r="C97" s="46"/>
      <c r="D97" s="16"/>
      <c r="E97" s="31"/>
      <c r="F97" s="32"/>
    </row>
    <row r="98" spans="1:6" ht="51" x14ac:dyDescent="0.2">
      <c r="A98" s="98"/>
      <c r="B98" s="36" t="s">
        <v>127</v>
      </c>
      <c r="C98" s="46"/>
      <c r="D98" s="16"/>
      <c r="E98" s="31"/>
      <c r="F98" s="32"/>
    </row>
    <row r="99" spans="1:6" ht="14.25" x14ac:dyDescent="0.2">
      <c r="A99" s="98"/>
      <c r="B99" s="36"/>
      <c r="C99" s="46">
        <v>0.5</v>
      </c>
      <c r="D99" s="16" t="s">
        <v>47</v>
      </c>
      <c r="E99" s="41"/>
      <c r="F99" s="31">
        <f>C99*E99</f>
        <v>0</v>
      </c>
    </row>
    <row r="100" spans="1:6" x14ac:dyDescent="0.2">
      <c r="A100" s="99"/>
      <c r="B100" s="65"/>
      <c r="C100" s="47"/>
      <c r="D100" s="48"/>
      <c r="E100" s="49"/>
      <c r="F100" s="49"/>
    </row>
    <row r="101" spans="1:6" x14ac:dyDescent="0.2">
      <c r="A101" s="100"/>
      <c r="B101" s="64"/>
      <c r="C101" s="50"/>
      <c r="D101" s="44"/>
      <c r="E101" s="45"/>
      <c r="F101" s="45"/>
    </row>
    <row r="102" spans="1:6" x14ac:dyDescent="0.2">
      <c r="A102" s="93">
        <f>COUNT($A$12:A101)+1</f>
        <v>18</v>
      </c>
      <c r="B102" s="35" t="s">
        <v>128</v>
      </c>
      <c r="C102" s="46"/>
      <c r="D102" s="16"/>
      <c r="E102" s="31"/>
      <c r="F102" s="31"/>
    </row>
    <row r="103" spans="1:6" ht="51" x14ac:dyDescent="0.2">
      <c r="A103" s="98"/>
      <c r="B103" s="36" t="s">
        <v>129</v>
      </c>
      <c r="C103" s="46"/>
      <c r="D103" s="16"/>
      <c r="E103" s="31"/>
      <c r="F103" s="31"/>
    </row>
    <row r="104" spans="1:6" ht="14.25" x14ac:dyDescent="0.2">
      <c r="A104" s="98"/>
      <c r="B104" s="36"/>
      <c r="C104" s="46">
        <v>6</v>
      </c>
      <c r="D104" s="16" t="s">
        <v>47</v>
      </c>
      <c r="E104" s="41"/>
      <c r="F104" s="31">
        <f>C104*E104</f>
        <v>0</v>
      </c>
    </row>
    <row r="105" spans="1:6" x14ac:dyDescent="0.2">
      <c r="A105" s="99"/>
      <c r="B105" s="65"/>
      <c r="C105" s="47"/>
      <c r="D105" s="48"/>
      <c r="E105" s="49"/>
      <c r="F105" s="49"/>
    </row>
    <row r="106" spans="1:6" x14ac:dyDescent="0.2">
      <c r="A106" s="100"/>
      <c r="B106" s="64"/>
      <c r="C106" s="50"/>
      <c r="D106" s="44"/>
      <c r="E106" s="45"/>
      <c r="F106" s="45"/>
    </row>
    <row r="107" spans="1:6" x14ac:dyDescent="0.2">
      <c r="A107" s="93">
        <f>COUNT($A$12:A106)+1</f>
        <v>19</v>
      </c>
      <c r="B107" s="35" t="s">
        <v>27</v>
      </c>
      <c r="C107" s="46"/>
      <c r="D107" s="16"/>
      <c r="E107" s="31"/>
      <c r="F107" s="31"/>
    </row>
    <row r="108" spans="1:6" ht="63.75" x14ac:dyDescent="0.2">
      <c r="A108" s="98"/>
      <c r="B108" s="36" t="s">
        <v>171</v>
      </c>
      <c r="C108" s="46"/>
      <c r="D108" s="16"/>
      <c r="E108" s="31"/>
      <c r="F108" s="31"/>
    </row>
    <row r="109" spans="1:6" ht="14.25" x14ac:dyDescent="0.2">
      <c r="A109" s="98"/>
      <c r="B109" s="36"/>
      <c r="C109" s="46">
        <v>28</v>
      </c>
      <c r="D109" s="16" t="s">
        <v>47</v>
      </c>
      <c r="E109" s="41"/>
      <c r="F109" s="31">
        <f>C109*E109</f>
        <v>0</v>
      </c>
    </row>
    <row r="110" spans="1:6" x14ac:dyDescent="0.2">
      <c r="A110" s="99"/>
      <c r="B110" s="65"/>
      <c r="C110" s="47"/>
      <c r="D110" s="48"/>
      <c r="E110" s="49"/>
      <c r="F110" s="49"/>
    </row>
    <row r="111" spans="1:6" x14ac:dyDescent="0.2">
      <c r="A111" s="100"/>
      <c r="B111" s="64"/>
      <c r="C111" s="50"/>
      <c r="D111" s="44"/>
      <c r="E111" s="45"/>
      <c r="F111" s="45"/>
    </row>
    <row r="112" spans="1:6" x14ac:dyDescent="0.2">
      <c r="A112" s="93">
        <f>COUNT($A$12:A111)+1</f>
        <v>20</v>
      </c>
      <c r="B112" s="35" t="s">
        <v>95</v>
      </c>
      <c r="C112" s="46"/>
      <c r="D112" s="16"/>
      <c r="E112" s="31"/>
      <c r="F112" s="31"/>
    </row>
    <row r="113" spans="1:6" ht="89.25" x14ac:dyDescent="0.2">
      <c r="A113" s="98"/>
      <c r="B113" s="36" t="s">
        <v>117</v>
      </c>
      <c r="C113" s="46"/>
      <c r="D113" s="16"/>
      <c r="E113" s="31"/>
      <c r="F113" s="31"/>
    </row>
    <row r="114" spans="1:6" ht="14.25" x14ac:dyDescent="0.2">
      <c r="A114" s="98"/>
      <c r="B114" s="36"/>
      <c r="C114" s="46">
        <v>9.5</v>
      </c>
      <c r="D114" s="16" t="s">
        <v>47</v>
      </c>
      <c r="E114" s="41"/>
      <c r="F114" s="31">
        <f>C114*E114</f>
        <v>0</v>
      </c>
    </row>
    <row r="115" spans="1:6" x14ac:dyDescent="0.2">
      <c r="A115" s="99"/>
      <c r="B115" s="65"/>
      <c r="C115" s="47"/>
      <c r="D115" s="48"/>
      <c r="E115" s="49"/>
      <c r="F115" s="49"/>
    </row>
    <row r="116" spans="1:6" x14ac:dyDescent="0.2">
      <c r="A116" s="100"/>
      <c r="B116" s="64"/>
      <c r="C116" s="50"/>
      <c r="D116" s="44"/>
      <c r="E116" s="45"/>
      <c r="F116" s="45"/>
    </row>
    <row r="117" spans="1:6" x14ac:dyDescent="0.2">
      <c r="A117" s="93">
        <f>COUNT($A$12:A116)+1</f>
        <v>21</v>
      </c>
      <c r="B117" s="35" t="s">
        <v>96</v>
      </c>
      <c r="C117" s="46"/>
      <c r="D117" s="16"/>
      <c r="E117" s="31"/>
      <c r="F117" s="32"/>
    </row>
    <row r="118" spans="1:6" ht="63.75" x14ac:dyDescent="0.2">
      <c r="A118" s="98"/>
      <c r="B118" s="36" t="s">
        <v>118</v>
      </c>
      <c r="C118" s="46"/>
      <c r="D118" s="16"/>
      <c r="E118" s="31"/>
      <c r="F118" s="32"/>
    </row>
    <row r="119" spans="1:6" ht="14.25" x14ac:dyDescent="0.2">
      <c r="A119" s="98"/>
      <c r="B119" s="36"/>
      <c r="C119" s="46">
        <v>8.6</v>
      </c>
      <c r="D119" s="16" t="s">
        <v>47</v>
      </c>
      <c r="E119" s="41"/>
      <c r="F119" s="31">
        <f>C119*E119</f>
        <v>0</v>
      </c>
    </row>
    <row r="120" spans="1:6" x14ac:dyDescent="0.2">
      <c r="A120" s="99"/>
      <c r="B120" s="65"/>
      <c r="C120" s="47"/>
      <c r="D120" s="48"/>
      <c r="E120" s="49"/>
      <c r="F120" s="49"/>
    </row>
    <row r="121" spans="1:6" x14ac:dyDescent="0.2">
      <c r="A121" s="100"/>
      <c r="B121" s="64"/>
      <c r="C121" s="50"/>
      <c r="D121" s="44"/>
      <c r="E121" s="45"/>
      <c r="F121" s="45"/>
    </row>
    <row r="122" spans="1:6" x14ac:dyDescent="0.2">
      <c r="A122" s="93">
        <f>COUNT($A$12:A121)+1</f>
        <v>22</v>
      </c>
      <c r="B122" s="35" t="s">
        <v>22</v>
      </c>
      <c r="C122" s="46"/>
      <c r="D122" s="16"/>
      <c r="E122" s="31"/>
      <c r="F122" s="32"/>
    </row>
    <row r="123" spans="1:6" ht="38.25" x14ac:dyDescent="0.2">
      <c r="A123" s="98"/>
      <c r="B123" s="36" t="s">
        <v>97</v>
      </c>
      <c r="C123" s="46"/>
      <c r="D123" s="16"/>
      <c r="E123" s="31"/>
      <c r="F123" s="32"/>
    </row>
    <row r="124" spans="1:6" ht="14.25" x14ac:dyDescent="0.2">
      <c r="A124" s="98"/>
      <c r="B124" s="36"/>
      <c r="C124" s="46">
        <v>35</v>
      </c>
      <c r="D124" s="16" t="s">
        <v>47</v>
      </c>
      <c r="E124" s="41"/>
      <c r="F124" s="31">
        <f>C124*E124</f>
        <v>0</v>
      </c>
    </row>
    <row r="125" spans="1:6" x14ac:dyDescent="0.2">
      <c r="A125" s="99"/>
      <c r="B125" s="65"/>
      <c r="C125" s="47"/>
      <c r="D125" s="48"/>
      <c r="E125" s="49"/>
      <c r="F125" s="49"/>
    </row>
    <row r="126" spans="1:6" x14ac:dyDescent="0.2">
      <c r="A126" s="100"/>
      <c r="B126" s="69"/>
      <c r="C126" s="50"/>
      <c r="D126" s="86"/>
      <c r="E126" s="70"/>
      <c r="F126" s="70"/>
    </row>
    <row r="127" spans="1:6" x14ac:dyDescent="0.2">
      <c r="A127" s="93">
        <f>COUNT($A$12:A126)+1</f>
        <v>23</v>
      </c>
      <c r="B127" s="35" t="s">
        <v>24</v>
      </c>
      <c r="C127" s="46"/>
      <c r="D127" s="16"/>
      <c r="E127" s="31"/>
      <c r="F127" s="31"/>
    </row>
    <row r="128" spans="1:6" ht="38.25" x14ac:dyDescent="0.2">
      <c r="A128" s="98"/>
      <c r="B128" s="36" t="s">
        <v>23</v>
      </c>
      <c r="C128" s="46"/>
      <c r="D128" s="16"/>
      <c r="E128" s="31"/>
      <c r="F128" s="32"/>
    </row>
    <row r="129" spans="1:6" ht="14.25" x14ac:dyDescent="0.2">
      <c r="A129" s="98"/>
      <c r="B129" s="36"/>
      <c r="C129" s="46">
        <v>22.6</v>
      </c>
      <c r="D129" s="16" t="s">
        <v>47</v>
      </c>
      <c r="E129" s="41"/>
      <c r="F129" s="31">
        <f>C129*E129</f>
        <v>0</v>
      </c>
    </row>
    <row r="130" spans="1:6" x14ac:dyDescent="0.2">
      <c r="A130" s="99"/>
      <c r="B130" s="65"/>
      <c r="C130" s="47"/>
      <c r="D130" s="48"/>
      <c r="E130" s="49"/>
      <c r="F130" s="49"/>
    </row>
    <row r="131" spans="1:6" x14ac:dyDescent="0.2">
      <c r="A131" s="100"/>
      <c r="B131" s="64"/>
      <c r="C131" s="50"/>
      <c r="D131" s="44"/>
      <c r="E131" s="45"/>
      <c r="F131" s="45"/>
    </row>
    <row r="132" spans="1:6" x14ac:dyDescent="0.2">
      <c r="A132" s="93">
        <f>COUNT($A$12:A131)+1</f>
        <v>24</v>
      </c>
      <c r="B132" s="35" t="s">
        <v>25</v>
      </c>
      <c r="C132" s="46"/>
      <c r="D132" s="16"/>
      <c r="E132" s="31"/>
      <c r="F132" s="31"/>
    </row>
    <row r="133" spans="1:6" ht="25.5" x14ac:dyDescent="0.2">
      <c r="A133" s="98"/>
      <c r="B133" s="36" t="s">
        <v>131</v>
      </c>
      <c r="C133" s="46"/>
      <c r="D133" s="16"/>
      <c r="E133" s="31"/>
      <c r="F133" s="32"/>
    </row>
    <row r="134" spans="1:6" ht="14.25" x14ac:dyDescent="0.2">
      <c r="A134" s="98"/>
      <c r="B134" s="36"/>
      <c r="C134" s="46">
        <v>18</v>
      </c>
      <c r="D134" s="16" t="s">
        <v>42</v>
      </c>
      <c r="E134" s="41"/>
      <c r="F134" s="31">
        <f>C134*E134</f>
        <v>0</v>
      </c>
    </row>
    <row r="135" spans="1:6" x14ac:dyDescent="0.2">
      <c r="A135" s="99"/>
      <c r="B135" s="65"/>
      <c r="C135" s="47"/>
      <c r="D135" s="48"/>
      <c r="E135" s="49"/>
      <c r="F135" s="49"/>
    </row>
    <row r="136" spans="1:6" x14ac:dyDescent="0.2">
      <c r="A136" s="100"/>
      <c r="B136" s="64"/>
      <c r="C136" s="50"/>
      <c r="D136" s="44"/>
      <c r="E136" s="45"/>
      <c r="F136" s="45"/>
    </row>
    <row r="137" spans="1:6" x14ac:dyDescent="0.2">
      <c r="A137" s="93">
        <f>COUNT($A$12:A136)+1</f>
        <v>25</v>
      </c>
      <c r="B137" s="35" t="s">
        <v>132</v>
      </c>
      <c r="C137" s="46"/>
      <c r="D137" s="16"/>
      <c r="E137" s="31"/>
      <c r="F137" s="31"/>
    </row>
    <row r="138" spans="1:6" ht="89.25" x14ac:dyDescent="0.2">
      <c r="A138" s="98"/>
      <c r="B138" s="36" t="s">
        <v>133</v>
      </c>
      <c r="C138" s="46"/>
      <c r="D138" s="16"/>
      <c r="E138" s="31"/>
      <c r="F138" s="31"/>
    </row>
    <row r="139" spans="1:6" ht="14.25" x14ac:dyDescent="0.2">
      <c r="A139" s="98"/>
      <c r="B139" s="35" t="s">
        <v>231</v>
      </c>
      <c r="C139" s="46">
        <v>10</v>
      </c>
      <c r="D139" s="16" t="s">
        <v>42</v>
      </c>
      <c r="E139" s="41"/>
      <c r="F139" s="31">
        <f t="shared" ref="F139" si="0">C139*E139</f>
        <v>0</v>
      </c>
    </row>
    <row r="140" spans="1:6" x14ac:dyDescent="0.2">
      <c r="A140" s="99"/>
      <c r="B140" s="65"/>
      <c r="C140" s="47"/>
      <c r="D140" s="48"/>
      <c r="E140" s="49"/>
      <c r="F140" s="49"/>
    </row>
    <row r="141" spans="1:6" x14ac:dyDescent="0.2">
      <c r="A141" s="100"/>
      <c r="B141" s="64"/>
      <c r="C141" s="50"/>
      <c r="D141" s="44"/>
      <c r="E141" s="45"/>
      <c r="F141" s="45"/>
    </row>
    <row r="142" spans="1:6" x14ac:dyDescent="0.2">
      <c r="A142" s="93">
        <f>COUNT($A$12:A141)+1</f>
        <v>26</v>
      </c>
      <c r="B142" s="35" t="s">
        <v>134</v>
      </c>
      <c r="C142" s="46"/>
      <c r="D142" s="16"/>
      <c r="E142" s="31"/>
      <c r="F142" s="31"/>
    </row>
    <row r="143" spans="1:6" ht="267.75" x14ac:dyDescent="0.2">
      <c r="A143" s="98"/>
      <c r="B143" s="36" t="s">
        <v>135</v>
      </c>
      <c r="C143" s="46"/>
      <c r="D143" s="16"/>
      <c r="E143" s="31"/>
      <c r="F143" s="31"/>
    </row>
    <row r="144" spans="1:6" x14ac:dyDescent="0.2">
      <c r="A144" s="98"/>
      <c r="B144" s="36" t="s">
        <v>136</v>
      </c>
      <c r="C144" s="46"/>
      <c r="D144" s="16"/>
      <c r="E144" s="31"/>
      <c r="F144" s="31"/>
    </row>
    <row r="145" spans="1:6" ht="14.25" x14ac:dyDescent="0.2">
      <c r="A145" s="98"/>
      <c r="B145" s="36" t="s">
        <v>231</v>
      </c>
      <c r="C145" s="46">
        <v>1</v>
      </c>
      <c r="D145" s="16" t="s">
        <v>42</v>
      </c>
      <c r="E145" s="41"/>
      <c r="F145" s="31">
        <f>+E145*C145</f>
        <v>0</v>
      </c>
    </row>
    <row r="146" spans="1:6" x14ac:dyDescent="0.2">
      <c r="A146" s="99"/>
      <c r="B146" s="65"/>
      <c r="C146" s="47"/>
      <c r="D146" s="48"/>
      <c r="E146" s="49"/>
      <c r="F146" s="49"/>
    </row>
    <row r="147" spans="1:6" x14ac:dyDescent="0.2">
      <c r="A147" s="100"/>
      <c r="B147" s="64"/>
      <c r="C147" s="50"/>
      <c r="D147" s="44"/>
      <c r="E147" s="45"/>
      <c r="F147" s="45"/>
    </row>
    <row r="148" spans="1:6" x14ac:dyDescent="0.2">
      <c r="A148" s="93">
        <f>COUNT($A$10:A147)+1</f>
        <v>27</v>
      </c>
      <c r="B148" s="35" t="s">
        <v>150</v>
      </c>
      <c r="C148" s="46"/>
      <c r="D148" s="16"/>
      <c r="E148" s="31"/>
      <c r="F148" s="31"/>
    </row>
    <row r="149" spans="1:6" ht="153" x14ac:dyDescent="0.2">
      <c r="A149" s="98"/>
      <c r="B149" s="36" t="s">
        <v>151</v>
      </c>
      <c r="C149" s="46"/>
      <c r="D149" s="16"/>
      <c r="E149" s="31"/>
      <c r="F149" s="31"/>
    </row>
    <row r="150" spans="1:6" x14ac:dyDescent="0.2">
      <c r="A150" s="98"/>
      <c r="B150" s="35" t="s">
        <v>227</v>
      </c>
      <c r="C150" s="46">
        <v>1</v>
      </c>
      <c r="D150" s="16" t="s">
        <v>152</v>
      </c>
      <c r="E150" s="41"/>
      <c r="F150" s="31">
        <f>C150*E150</f>
        <v>0</v>
      </c>
    </row>
    <row r="151" spans="1:6" x14ac:dyDescent="0.2">
      <c r="A151" s="99"/>
      <c r="B151" s="65"/>
      <c r="C151" s="47"/>
      <c r="D151" s="48"/>
      <c r="E151" s="49"/>
      <c r="F151" s="49"/>
    </row>
    <row r="152" spans="1:6" x14ac:dyDescent="0.2">
      <c r="A152" s="100"/>
      <c r="B152" s="64"/>
      <c r="C152" s="50"/>
      <c r="D152" s="44"/>
      <c r="E152" s="45"/>
      <c r="F152" s="45"/>
    </row>
    <row r="153" spans="1:6" x14ac:dyDescent="0.2">
      <c r="A153" s="93">
        <f>COUNT($A$10:A151)+1</f>
        <v>28</v>
      </c>
      <c r="B153" s="35" t="s">
        <v>153</v>
      </c>
      <c r="C153" s="46"/>
      <c r="D153" s="16"/>
      <c r="E153" s="31"/>
      <c r="F153" s="31"/>
    </row>
    <row r="154" spans="1:6" ht="38.25" x14ac:dyDescent="0.2">
      <c r="A154" s="98"/>
      <c r="B154" s="36" t="s">
        <v>154</v>
      </c>
      <c r="C154" s="46"/>
      <c r="D154" s="16"/>
      <c r="E154" s="31"/>
      <c r="F154" s="31"/>
    </row>
    <row r="155" spans="1:6" x14ac:dyDescent="0.2">
      <c r="A155" s="98"/>
      <c r="B155" s="35"/>
      <c r="C155" s="46">
        <v>3</v>
      </c>
      <c r="D155" s="16" t="s">
        <v>1</v>
      </c>
      <c r="E155" s="41"/>
      <c r="F155" s="31">
        <f>C155*E155</f>
        <v>0</v>
      </c>
    </row>
    <row r="156" spans="1:6" x14ac:dyDescent="0.2">
      <c r="A156" s="99"/>
      <c r="B156" s="65"/>
      <c r="C156" s="47"/>
      <c r="D156" s="48"/>
      <c r="E156" s="49"/>
      <c r="F156" s="49"/>
    </row>
    <row r="157" spans="1:6" x14ac:dyDescent="0.2">
      <c r="A157" s="100"/>
      <c r="B157" s="64"/>
      <c r="C157" s="50"/>
      <c r="D157" s="44"/>
      <c r="E157" s="45"/>
      <c r="F157" s="45"/>
    </row>
    <row r="158" spans="1:6" x14ac:dyDescent="0.2">
      <c r="A158" s="93">
        <f>COUNT($A$10:A157)+1</f>
        <v>29</v>
      </c>
      <c r="B158" s="35" t="s">
        <v>155</v>
      </c>
      <c r="C158" s="46"/>
      <c r="D158" s="16"/>
      <c r="E158" s="31"/>
      <c r="F158" s="31"/>
    </row>
    <row r="159" spans="1:6" ht="89.25" x14ac:dyDescent="0.2">
      <c r="A159" s="98"/>
      <c r="B159" s="36" t="s">
        <v>156</v>
      </c>
      <c r="C159" s="46"/>
      <c r="D159" s="16"/>
      <c r="E159" s="31"/>
      <c r="F159" s="31"/>
    </row>
    <row r="160" spans="1:6" ht="14.25" x14ac:dyDescent="0.2">
      <c r="A160" s="98"/>
      <c r="B160" s="35"/>
      <c r="C160" s="46">
        <v>10</v>
      </c>
      <c r="D160" s="16" t="s">
        <v>42</v>
      </c>
      <c r="E160" s="41"/>
      <c r="F160" s="31">
        <f>C160*E160</f>
        <v>0</v>
      </c>
    </row>
    <row r="161" spans="1:6" x14ac:dyDescent="0.2">
      <c r="A161" s="99"/>
      <c r="B161" s="65"/>
      <c r="C161" s="47"/>
      <c r="D161" s="48"/>
      <c r="E161" s="49"/>
      <c r="F161" s="49"/>
    </row>
    <row r="162" spans="1:6" x14ac:dyDescent="0.2">
      <c r="A162" s="100"/>
      <c r="B162" s="64"/>
      <c r="C162" s="50"/>
      <c r="D162" s="44"/>
      <c r="E162" s="45"/>
      <c r="F162" s="45"/>
    </row>
    <row r="163" spans="1:6" x14ac:dyDescent="0.2">
      <c r="A163" s="93">
        <f>COUNT($A$10:A162)+1</f>
        <v>30</v>
      </c>
      <c r="B163" s="35" t="s">
        <v>157</v>
      </c>
      <c r="C163" s="46"/>
      <c r="D163" s="16"/>
      <c r="E163" s="31"/>
      <c r="F163" s="31"/>
    </row>
    <row r="164" spans="1:6" ht="38.25" x14ac:dyDescent="0.2">
      <c r="A164" s="98"/>
      <c r="B164" s="36" t="s">
        <v>158</v>
      </c>
      <c r="C164" s="46"/>
      <c r="D164" s="16"/>
      <c r="E164" s="31"/>
      <c r="F164" s="31"/>
    </row>
    <row r="165" spans="1:6" ht="14.25" x14ac:dyDescent="0.2">
      <c r="A165" s="98"/>
      <c r="B165" s="35"/>
      <c r="C165" s="46">
        <v>10</v>
      </c>
      <c r="D165" s="16" t="s">
        <v>42</v>
      </c>
      <c r="E165" s="41"/>
      <c r="F165" s="31">
        <f>C165*E165</f>
        <v>0</v>
      </c>
    </row>
    <row r="166" spans="1:6" x14ac:dyDescent="0.2">
      <c r="A166" s="99"/>
      <c r="B166" s="65"/>
      <c r="C166" s="47"/>
      <c r="D166" s="48"/>
      <c r="E166" s="49"/>
      <c r="F166" s="49"/>
    </row>
    <row r="167" spans="1:6" x14ac:dyDescent="0.2">
      <c r="A167" s="100"/>
      <c r="B167" s="64"/>
      <c r="C167" s="50"/>
      <c r="D167" s="44"/>
      <c r="E167" s="45"/>
      <c r="F167" s="45"/>
    </row>
    <row r="168" spans="1:6" x14ac:dyDescent="0.2">
      <c r="A168" s="93">
        <f>COUNT($A$10:A167)+1</f>
        <v>31</v>
      </c>
      <c r="B168" s="35" t="s">
        <v>161</v>
      </c>
      <c r="C168" s="46"/>
      <c r="D168" s="16"/>
      <c r="E168" s="31"/>
      <c r="F168" s="31"/>
    </row>
    <row r="169" spans="1:6" ht="63.75" x14ac:dyDescent="0.2">
      <c r="A169" s="98"/>
      <c r="B169" s="36" t="s">
        <v>162</v>
      </c>
      <c r="C169" s="46"/>
      <c r="D169" s="16"/>
      <c r="E169" s="31"/>
      <c r="F169" s="31"/>
    </row>
    <row r="170" spans="1:6" ht="14.25" x14ac:dyDescent="0.2">
      <c r="A170" s="98"/>
      <c r="B170" s="35"/>
      <c r="C170" s="46">
        <v>0.4</v>
      </c>
      <c r="D170" s="16" t="s">
        <v>47</v>
      </c>
      <c r="E170" s="41"/>
      <c r="F170" s="31">
        <f>C170*E170</f>
        <v>0</v>
      </c>
    </row>
    <row r="171" spans="1:6" x14ac:dyDescent="0.2">
      <c r="A171" s="99"/>
      <c r="B171" s="65"/>
      <c r="C171" s="47"/>
      <c r="D171" s="48"/>
      <c r="E171" s="49"/>
      <c r="F171" s="49"/>
    </row>
    <row r="172" spans="1:6" x14ac:dyDescent="0.2">
      <c r="A172" s="100"/>
      <c r="B172" s="64"/>
      <c r="C172" s="50"/>
      <c r="D172" s="44"/>
      <c r="E172" s="45"/>
      <c r="F172" s="45"/>
    </row>
    <row r="173" spans="1:6" ht="25.5" x14ac:dyDescent="0.2">
      <c r="A173" s="93">
        <f>COUNT($A$12:A172)+1</f>
        <v>32</v>
      </c>
      <c r="B173" s="35" t="s">
        <v>100</v>
      </c>
      <c r="C173" s="46"/>
      <c r="D173" s="16"/>
      <c r="E173" s="31"/>
      <c r="F173" s="31"/>
    </row>
    <row r="174" spans="1:6" ht="102" x14ac:dyDescent="0.2">
      <c r="A174" s="98"/>
      <c r="B174" s="36" t="s">
        <v>109</v>
      </c>
      <c r="C174" s="46"/>
      <c r="D174" s="16"/>
      <c r="E174" s="31"/>
      <c r="F174" s="31"/>
    </row>
    <row r="175" spans="1:6" x14ac:dyDescent="0.2">
      <c r="A175" s="98"/>
      <c r="B175" s="36"/>
      <c r="C175" s="46">
        <v>1</v>
      </c>
      <c r="D175" s="16" t="s">
        <v>1</v>
      </c>
      <c r="E175" s="41"/>
      <c r="F175" s="31">
        <f>C175*E175</f>
        <v>0</v>
      </c>
    </row>
    <row r="176" spans="1:6" x14ac:dyDescent="0.2">
      <c r="A176" s="99"/>
      <c r="B176" s="65"/>
      <c r="C176" s="47"/>
      <c r="D176" s="48"/>
      <c r="E176" s="49"/>
      <c r="F176" s="49"/>
    </row>
    <row r="177" spans="1:6" x14ac:dyDescent="0.2">
      <c r="A177" s="100"/>
      <c r="B177" s="64"/>
      <c r="C177" s="50"/>
      <c r="D177" s="44"/>
      <c r="E177" s="45"/>
      <c r="F177" s="43"/>
    </row>
    <row r="178" spans="1:6" x14ac:dyDescent="0.2">
      <c r="A178" s="93">
        <f>COUNT($A$12:A177)+1</f>
        <v>33</v>
      </c>
      <c r="B178" s="35" t="s">
        <v>30</v>
      </c>
      <c r="C178" s="46"/>
      <c r="D178" s="16"/>
      <c r="E178" s="31"/>
      <c r="F178" s="32"/>
    </row>
    <row r="179" spans="1:6" ht="76.5" x14ac:dyDescent="0.2">
      <c r="A179" s="98"/>
      <c r="B179" s="36" t="s">
        <v>101</v>
      </c>
      <c r="C179" s="46"/>
      <c r="D179" s="16"/>
      <c r="E179" s="31"/>
      <c r="F179" s="32"/>
    </row>
    <row r="180" spans="1:6" ht="14.25" x14ac:dyDescent="0.2">
      <c r="A180" s="98"/>
      <c r="B180" s="36"/>
      <c r="C180" s="46">
        <v>10</v>
      </c>
      <c r="D180" s="16" t="s">
        <v>47</v>
      </c>
      <c r="E180" s="41"/>
      <c r="F180" s="31">
        <f>C180*E180</f>
        <v>0</v>
      </c>
    </row>
    <row r="181" spans="1:6" x14ac:dyDescent="0.2">
      <c r="A181" s="99"/>
      <c r="B181" s="65"/>
      <c r="C181" s="47"/>
      <c r="D181" s="48"/>
      <c r="E181" s="49"/>
      <c r="F181" s="49"/>
    </row>
    <row r="182" spans="1:6" x14ac:dyDescent="0.2">
      <c r="A182" s="100"/>
      <c r="B182" s="64"/>
      <c r="C182" s="50"/>
      <c r="D182" s="44"/>
      <c r="E182" s="45"/>
      <c r="F182" s="43"/>
    </row>
    <row r="183" spans="1:6" ht="25.5" x14ac:dyDescent="0.2">
      <c r="A183" s="93">
        <f>COUNT($A$12:A182)+1</f>
        <v>34</v>
      </c>
      <c r="B183" s="35" t="s">
        <v>32</v>
      </c>
      <c r="C183" s="46"/>
      <c r="D183" s="16"/>
      <c r="E183" s="31"/>
      <c r="F183" s="32"/>
    </row>
    <row r="184" spans="1:6" ht="38.25" x14ac:dyDescent="0.2">
      <c r="A184" s="98"/>
      <c r="B184" s="36" t="s">
        <v>31</v>
      </c>
      <c r="C184" s="46"/>
      <c r="D184" s="16"/>
      <c r="E184" s="31"/>
      <c r="F184" s="32"/>
    </row>
    <row r="185" spans="1:6" ht="14.25" x14ac:dyDescent="0.2">
      <c r="A185" s="98"/>
      <c r="B185" s="36"/>
      <c r="C185" s="46">
        <v>3</v>
      </c>
      <c r="D185" s="16" t="s">
        <v>47</v>
      </c>
      <c r="E185" s="41"/>
      <c r="F185" s="31">
        <f>C185*E185</f>
        <v>0</v>
      </c>
    </row>
    <row r="186" spans="1:6" x14ac:dyDescent="0.2">
      <c r="A186" s="99"/>
      <c r="B186" s="65"/>
      <c r="C186" s="47"/>
      <c r="D186" s="48"/>
      <c r="E186" s="49"/>
      <c r="F186" s="49"/>
    </row>
    <row r="187" spans="1:6" x14ac:dyDescent="0.2">
      <c r="A187" s="100"/>
      <c r="B187" s="69"/>
      <c r="C187" s="27"/>
      <c r="D187" s="28"/>
      <c r="E187" s="29"/>
      <c r="F187" s="27"/>
    </row>
    <row r="188" spans="1:6" ht="25.5" x14ac:dyDescent="0.2">
      <c r="A188" s="93">
        <f>COUNT($A$12:A187)+1</f>
        <v>35</v>
      </c>
      <c r="B188" s="35" t="s">
        <v>33</v>
      </c>
      <c r="C188" s="32"/>
      <c r="D188" s="16"/>
      <c r="E188" s="58"/>
      <c r="F188" s="32"/>
    </row>
    <row r="189" spans="1:6" ht="102" x14ac:dyDescent="0.2">
      <c r="A189" s="96"/>
      <c r="B189" s="36" t="s">
        <v>102</v>
      </c>
      <c r="C189" s="32"/>
      <c r="D189" s="16"/>
      <c r="E189" s="31"/>
      <c r="F189" s="32"/>
    </row>
    <row r="190" spans="1:6" x14ac:dyDescent="0.2">
      <c r="A190" s="93"/>
      <c r="B190" s="87"/>
      <c r="C190" s="59"/>
      <c r="D190" s="60">
        <v>0.02</v>
      </c>
      <c r="E190" s="32"/>
      <c r="F190" s="31">
        <f>SUM(F12:F189)*D190</f>
        <v>0</v>
      </c>
    </row>
    <row r="191" spans="1:6" x14ac:dyDescent="0.2">
      <c r="A191" s="95"/>
      <c r="B191" s="88"/>
      <c r="C191" s="89"/>
      <c r="D191" s="90"/>
      <c r="E191" s="61"/>
      <c r="F191" s="49"/>
    </row>
    <row r="192" spans="1:6" x14ac:dyDescent="0.2">
      <c r="A192" s="96"/>
      <c r="B192" s="36"/>
      <c r="C192" s="32"/>
      <c r="D192" s="16"/>
      <c r="E192" s="32"/>
      <c r="F192" s="32"/>
    </row>
    <row r="193" spans="1:6" x14ac:dyDescent="0.2">
      <c r="A193" s="93">
        <f>COUNT($A$12:A191)+1</f>
        <v>36</v>
      </c>
      <c r="B193" s="35" t="s">
        <v>103</v>
      </c>
      <c r="C193" s="32"/>
      <c r="D193" s="16"/>
      <c r="E193" s="32"/>
      <c r="F193" s="32"/>
    </row>
    <row r="194" spans="1:6" ht="38.25" x14ac:dyDescent="0.2">
      <c r="A194" s="96"/>
      <c r="B194" s="36" t="s">
        <v>35</v>
      </c>
      <c r="C194" s="59"/>
      <c r="D194" s="60">
        <v>0.1</v>
      </c>
      <c r="E194" s="32"/>
      <c r="F194" s="31">
        <f>SUM(F12:F188)*D194</f>
        <v>0</v>
      </c>
    </row>
    <row r="195" spans="1:6" x14ac:dyDescent="0.2">
      <c r="A195" s="101"/>
      <c r="B195" s="66"/>
      <c r="C195" s="32"/>
      <c r="D195" s="16"/>
      <c r="E195" s="58"/>
      <c r="F195" s="32"/>
    </row>
    <row r="196" spans="1:6" x14ac:dyDescent="0.2">
      <c r="A196" s="37"/>
      <c r="B196" s="67" t="s">
        <v>2</v>
      </c>
      <c r="C196" s="38"/>
      <c r="D196" s="39"/>
      <c r="E196" s="40" t="s">
        <v>46</v>
      </c>
      <c r="F196" s="40">
        <f>SUM(F14:F195)</f>
        <v>0</v>
      </c>
    </row>
  </sheetData>
  <sheetProtection algorithmName="SHA-512" hashValue="lwYbOpA9XMyuPa2cJx2IAgj6XcZQ/D9akiSAhr0rxFJi5P8YOl0hLQ4PxD/HKmYb5A2CF34f2IF8Y0t10sqxYw==" saltValue="FagDgO+lzLLioIi6QRScJg==" spinCount="100000" sheet="1" objects="1" scenarios="1"/>
  <mergeCells count="1">
    <mergeCell ref="B8:F9"/>
  </mergeCells>
  <pageMargins left="0.78740157480314965" right="0.27559055118110237" top="0.86614173228346458" bottom="0.74803149606299213" header="0.31496062992125984" footer="0.31496062992125984"/>
  <pageSetup paperSize="9" orientation="portrait" r:id="rId1"/>
  <headerFooter alignWithMargins="0">
    <oddHeader>&amp;L&amp;9ENERGETIKA LJUBLJANA d.o.o.&amp;R&amp;9JPE-SIR-224/22</oddHeader>
    <oddFooter>&amp;C&amp;"Arial,Navadno"&amp;9&amp;P / &amp;N</oddFooter>
  </headerFooter>
  <rowBreaks count="7" manualBreakCount="7">
    <brk id="30" max="5" man="1"/>
    <brk id="55" max="5" man="1"/>
    <brk id="79" max="5" man="1"/>
    <brk id="105" max="5" man="1"/>
    <brk id="135" max="5" man="1"/>
    <brk id="146" max="5" man="1"/>
    <brk id="17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23</vt:i4>
      </vt:variant>
      <vt:variant>
        <vt:lpstr>Imenovani obsegi</vt:lpstr>
      </vt:variant>
      <vt:variant>
        <vt:i4>44</vt:i4>
      </vt:variant>
    </vt:vector>
  </HeadingPairs>
  <TitlesOfParts>
    <vt:vector size="67" baseType="lpstr">
      <vt:lpstr>Obrazec</vt:lpstr>
      <vt:lpstr>Rekapitulacija_VO_KUHLJEVA</vt:lpstr>
      <vt:lpstr>Vrocevod_T-1902_GD</vt:lpstr>
      <vt:lpstr>Vrocevod_T-1903_GD</vt:lpstr>
      <vt:lpstr>Vrocevod_T-1904_GD</vt:lpstr>
      <vt:lpstr>Vrocevod_T-1906_GD</vt:lpstr>
      <vt:lpstr>Vrocevod_T-1912_GD</vt:lpstr>
      <vt:lpstr>Vrocevod_T-1924 ( P1627 )_GD</vt:lpstr>
      <vt:lpstr>Vrocevod_T-1925 ( P1375 )_GD</vt:lpstr>
      <vt:lpstr>Vroc-priklj_P-2891_GD</vt:lpstr>
      <vt:lpstr>Vroc-priklj_P-1487_GD</vt:lpstr>
      <vt:lpstr>JA 370</vt:lpstr>
      <vt:lpstr>Kineta (5)</vt:lpstr>
      <vt:lpstr>JA 371</vt:lpstr>
      <vt:lpstr>Kineta 4</vt:lpstr>
      <vt:lpstr>JA 372</vt:lpstr>
      <vt:lpstr>Kineta 5</vt:lpstr>
      <vt:lpstr>JA 373</vt:lpstr>
      <vt:lpstr>Kineta 4 (2)</vt:lpstr>
      <vt:lpstr>JA točka 7</vt:lpstr>
      <vt:lpstr>JA 375</vt:lpstr>
      <vt:lpstr>Kineta 4 (3)</vt:lpstr>
      <vt:lpstr>Vrocevod_T-1902_GD_SK</vt:lpstr>
      <vt:lpstr>'JA 370'!Področje_tiskanja</vt:lpstr>
      <vt:lpstr>'JA 371'!Področje_tiskanja</vt:lpstr>
      <vt:lpstr>'JA 372'!Področje_tiskanja</vt:lpstr>
      <vt:lpstr>'JA 373'!Področje_tiskanja</vt:lpstr>
      <vt:lpstr>'JA 375'!Področje_tiskanja</vt:lpstr>
      <vt:lpstr>'JA točka 7'!Področje_tiskanja</vt:lpstr>
      <vt:lpstr>'Kineta (5)'!Področje_tiskanja</vt:lpstr>
      <vt:lpstr>'Kineta 4'!Področje_tiskanja</vt:lpstr>
      <vt:lpstr>'Kineta 4 (2)'!Področje_tiskanja</vt:lpstr>
      <vt:lpstr>'Kineta 4 (3)'!Področje_tiskanja</vt:lpstr>
      <vt:lpstr>'Kineta 5'!Področje_tiskanja</vt:lpstr>
      <vt:lpstr>Obrazec!Področje_tiskanja</vt:lpstr>
      <vt:lpstr>Rekapitulacija_VO_KUHLJEVA!Področje_tiskanja</vt:lpstr>
      <vt:lpstr>'Vrocevod_T-1902_GD'!Področje_tiskanja</vt:lpstr>
      <vt:lpstr>'Vrocevod_T-1902_GD_SK'!Področje_tiskanja</vt:lpstr>
      <vt:lpstr>'Vrocevod_T-1903_GD'!Področje_tiskanja</vt:lpstr>
      <vt:lpstr>'Vrocevod_T-1904_GD'!Področje_tiskanja</vt:lpstr>
      <vt:lpstr>'Vrocevod_T-1906_GD'!Področje_tiskanja</vt:lpstr>
      <vt:lpstr>'Vrocevod_T-1912_GD'!Področje_tiskanja</vt:lpstr>
      <vt:lpstr>'Vrocevod_T-1924 ( P1627 )_GD'!Področje_tiskanja</vt:lpstr>
      <vt:lpstr>'Vrocevod_T-1925 ( P1375 )_GD'!Področje_tiskanja</vt:lpstr>
      <vt:lpstr>'Vroc-priklj_P-1487_GD'!Področje_tiskanja</vt:lpstr>
      <vt:lpstr>'Vroc-priklj_P-2891_GD'!Področje_tiskanja</vt:lpstr>
      <vt:lpstr>'JA 370'!Tiskanje_naslovov</vt:lpstr>
      <vt:lpstr>'JA 371'!Tiskanje_naslovov</vt:lpstr>
      <vt:lpstr>'JA 372'!Tiskanje_naslovov</vt:lpstr>
      <vt:lpstr>'JA 373'!Tiskanje_naslovov</vt:lpstr>
      <vt:lpstr>'JA 375'!Tiskanje_naslovov</vt:lpstr>
      <vt:lpstr>'JA točka 7'!Tiskanje_naslovov</vt:lpstr>
      <vt:lpstr>'Kineta (5)'!Tiskanje_naslovov</vt:lpstr>
      <vt:lpstr>'Kineta 4'!Tiskanje_naslovov</vt:lpstr>
      <vt:lpstr>'Kineta 4 (2)'!Tiskanje_naslovov</vt:lpstr>
      <vt:lpstr>'Kineta 4 (3)'!Tiskanje_naslovov</vt:lpstr>
      <vt:lpstr>'Kineta 5'!Tiskanje_naslovov</vt:lpstr>
      <vt:lpstr>'Vrocevod_T-1902_GD'!Tiskanje_naslovov</vt:lpstr>
      <vt:lpstr>'Vrocevod_T-1902_GD_SK'!Tiskanje_naslovov</vt:lpstr>
      <vt:lpstr>'Vrocevod_T-1903_GD'!Tiskanje_naslovov</vt:lpstr>
      <vt:lpstr>'Vrocevod_T-1904_GD'!Tiskanje_naslovov</vt:lpstr>
      <vt:lpstr>'Vrocevod_T-1906_GD'!Tiskanje_naslovov</vt:lpstr>
      <vt:lpstr>'Vrocevod_T-1912_GD'!Tiskanje_naslovov</vt:lpstr>
      <vt:lpstr>'Vrocevod_T-1924 ( P1627 )_GD'!Tiskanje_naslovov</vt:lpstr>
      <vt:lpstr>'Vrocevod_T-1925 ( P1375 )_GD'!Tiskanje_naslovov</vt:lpstr>
      <vt:lpstr>'Vroc-priklj_P-1487_GD'!Tiskanje_naslovov</vt:lpstr>
      <vt:lpstr>'Vroc-priklj_P-2891_GD'!Tiskanje_naslovov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Uporabnik sistema Windows</cp:lastModifiedBy>
  <cp:lastPrinted>2022-09-05T12:04:13Z</cp:lastPrinted>
  <dcterms:created xsi:type="dcterms:W3CDTF">1999-05-03T05:58:28Z</dcterms:created>
  <dcterms:modified xsi:type="dcterms:W3CDTF">2022-09-05T12:06:05Z</dcterms:modified>
</cp:coreProperties>
</file>